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d.docs.live.net/a84fe40641e5445e/EnterpriseLens/Documentation/Markdown/Releases/3.1.5/"/>
    </mc:Choice>
  </mc:AlternateContent>
  <xr:revisionPtr revIDLastSave="189" documentId="13_ncr:1_{F64F2966-71A3-4976-A772-5F3EA57ACDBF}" xr6:coauthVersionLast="47" xr6:coauthVersionMax="47" xr10:uidLastSave="{ED21E478-8D00-451C-A7FC-9BD310AFECFC}"/>
  <bookViews>
    <workbookView xWindow="-120" yWindow="-120" windowWidth="29040" windowHeight="16440" xr2:uid="{6AA104BE-F7AB-4583-9307-712831731F5F}"/>
  </bookViews>
  <sheets>
    <sheet name="Sheet1" sheetId="20" r:id="rId1"/>
    <sheet name="Excel-1" sheetId="1" r:id="rId2"/>
    <sheet name="Excel-2" sheetId="2" r:id="rId3"/>
    <sheet name="Excel-3" sheetId="19" r:id="rId4"/>
    <sheet name="Excel-4" sheetId="3" r:id="rId5"/>
    <sheet name="Excel-5" sheetId="4" r:id="rId6"/>
    <sheet name="Excel-6" sheetId="5" r:id="rId7"/>
    <sheet name="Excel-7" sheetId="6" r:id="rId8"/>
    <sheet name="Excel-8" sheetId="7" r:id="rId9"/>
    <sheet name="Excel-9" sheetId="8" r:id="rId10"/>
    <sheet name="Excel-10" sheetId="9" r:id="rId11"/>
    <sheet name="Excel-11" sheetId="10" r:id="rId12"/>
    <sheet name="Excel-12" sheetId="11" r:id="rId13"/>
    <sheet name="Excel-13" sheetId="12" r:id="rId14"/>
    <sheet name="Excel-14" sheetId="13" r:id="rId15"/>
    <sheet name="Excel-15" sheetId="14" r:id="rId16"/>
    <sheet name="Excel-16" sheetId="16"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20" l="1"/>
  <c r="B16" i="20"/>
  <c r="B15" i="20"/>
  <c r="B14" i="20"/>
  <c r="B13" i="20"/>
  <c r="B12" i="20"/>
  <c r="B11" i="20"/>
  <c r="B10" i="20"/>
  <c r="B9" i="20"/>
  <c r="B8" i="20"/>
  <c r="B7" i="20"/>
  <c r="B6" i="20"/>
  <c r="B5" i="20"/>
  <c r="B4" i="20"/>
  <c r="B3" i="20"/>
  <c r="B2" i="20"/>
  <c r="C4" i="19"/>
  <c r="C5" i="19"/>
  <c r="C6" i="19"/>
  <c r="C7" i="19"/>
  <c r="C8" i="19"/>
  <c r="C9" i="19"/>
  <c r="C10" i="19"/>
  <c r="C11" i="19"/>
  <c r="C12" i="19"/>
  <c r="C3" i="19"/>
  <c r="C3" i="12"/>
  <c r="F13" i="16"/>
  <c r="E13" i="16"/>
  <c r="C13" i="16"/>
  <c r="F12" i="16"/>
  <c r="H12" i="16" s="1"/>
  <c r="E12" i="16"/>
  <c r="I12" i="16" s="1"/>
  <c r="C12" i="16"/>
  <c r="F11" i="16"/>
  <c r="H11" i="16" s="1"/>
  <c r="E11" i="16"/>
  <c r="I11" i="16" s="1"/>
  <c r="C11" i="16"/>
  <c r="H10" i="16"/>
  <c r="F10" i="16"/>
  <c r="J10" i="16" s="1"/>
  <c r="E10" i="16"/>
  <c r="C10" i="16"/>
  <c r="F9" i="16"/>
  <c r="E9" i="16"/>
  <c r="C9" i="16"/>
  <c r="F8" i="16"/>
  <c r="E8" i="16"/>
  <c r="C8" i="16"/>
  <c r="F7" i="16"/>
  <c r="E7" i="16"/>
  <c r="C7" i="16"/>
  <c r="J6" i="16"/>
  <c r="H6" i="16"/>
  <c r="F6" i="16"/>
  <c r="E6" i="16"/>
  <c r="C6" i="16"/>
  <c r="I5" i="16"/>
  <c r="F5" i="16"/>
  <c r="H5" i="16" s="1"/>
  <c r="E5" i="16"/>
  <c r="G5" i="16" s="1"/>
  <c r="C5" i="16"/>
  <c r="F4" i="16"/>
  <c r="H4" i="16" s="1"/>
  <c r="E4" i="16"/>
  <c r="C4" i="16"/>
  <c r="J5" i="16" l="1"/>
  <c r="V5" i="16" s="1"/>
  <c r="K5" i="16"/>
  <c r="L5" i="16" s="1"/>
  <c r="K4" i="16"/>
  <c r="L4" i="16" s="1"/>
  <c r="J11" i="16"/>
  <c r="J4" i="16"/>
  <c r="K6" i="16"/>
  <c r="L6" i="16" s="1"/>
  <c r="K12" i="16"/>
  <c r="L12" i="16" s="1"/>
  <c r="G12" i="16"/>
  <c r="I9" i="16"/>
  <c r="G9" i="16"/>
  <c r="I4" i="16"/>
  <c r="G4" i="16"/>
  <c r="H9" i="16"/>
  <c r="K9" i="16"/>
  <c r="J9" i="16"/>
  <c r="I7" i="16"/>
  <c r="G7" i="16"/>
  <c r="J8" i="16"/>
  <c r="K8" i="16"/>
  <c r="H8" i="16"/>
  <c r="J7" i="16"/>
  <c r="H7" i="16"/>
  <c r="K7" i="16"/>
  <c r="K10" i="16"/>
  <c r="L10" i="16" s="1"/>
  <c r="I10" i="16"/>
  <c r="G10" i="16"/>
  <c r="I6" i="16"/>
  <c r="G6" i="16"/>
  <c r="I8" i="16"/>
  <c r="G8" i="16"/>
  <c r="K11" i="16"/>
  <c r="L11" i="16" s="1"/>
  <c r="G11" i="16"/>
  <c r="I13" i="16"/>
  <c r="G13" i="16"/>
  <c r="K13" i="16"/>
  <c r="J13" i="16"/>
  <c r="H13" i="16"/>
  <c r="J12" i="16"/>
  <c r="AO5" i="16" l="1"/>
  <c r="AF5" i="16"/>
  <c r="AK5" i="16"/>
  <c r="AI5" i="16"/>
  <c r="CA12" i="16"/>
  <c r="X12" i="16"/>
  <c r="AH5" i="16"/>
  <c r="CC11" i="16"/>
  <c r="BW5" i="16"/>
  <c r="CE5" i="16"/>
  <c r="R5" i="16"/>
  <c r="L13" i="16"/>
  <c r="AK13" i="16" s="1"/>
  <c r="P5" i="16"/>
  <c r="BD5" i="16"/>
  <c r="BV5" i="16"/>
  <c r="AO11" i="16"/>
  <c r="U5" i="16"/>
  <c r="BG5" i="16"/>
  <c r="AX5" i="16"/>
  <c r="AG5" i="16"/>
  <c r="Z5" i="16"/>
  <c r="BN5" i="16"/>
  <c r="S5" i="16"/>
  <c r="AB5" i="16"/>
  <c r="BS5" i="16"/>
  <c r="BZ5" i="16"/>
  <c r="BX5" i="16"/>
  <c r="AU5" i="16"/>
  <c r="BL5" i="16"/>
  <c r="CD5" i="16"/>
  <c r="BI5" i="16"/>
  <c r="CB5" i="16"/>
  <c r="AA5" i="16"/>
  <c r="AR5" i="16"/>
  <c r="BQ5" i="16"/>
  <c r="BE5" i="16"/>
  <c r="BO5" i="16"/>
  <c r="AM5" i="16"/>
  <c r="BC5" i="16"/>
  <c r="BT5" i="16"/>
  <c r="AJ5" i="16"/>
  <c r="CA5" i="16"/>
  <c r="AT5" i="16"/>
  <c r="BK5" i="16"/>
  <c r="AQ5" i="16"/>
  <c r="Q5" i="16"/>
  <c r="BU5" i="16"/>
  <c r="W5" i="16"/>
  <c r="AL5" i="16"/>
  <c r="BB5" i="16"/>
  <c r="T5" i="16"/>
  <c r="BY5" i="16"/>
  <c r="CG5" i="16"/>
  <c r="X5" i="16"/>
  <c r="N5" i="16"/>
  <c r="AC5" i="16"/>
  <c r="BP5" i="16"/>
  <c r="AW5" i="16"/>
  <c r="BH5" i="16"/>
  <c r="BM5" i="16"/>
  <c r="BF5" i="16"/>
  <c r="AE5" i="16"/>
  <c r="Y5" i="16"/>
  <c r="AY5" i="16"/>
  <c r="AV5" i="16"/>
  <c r="BA12" i="16"/>
  <c r="AP5" i="16"/>
  <c r="CC5" i="16"/>
  <c r="AN5" i="16"/>
  <c r="CF5" i="16"/>
  <c r="O5" i="16"/>
  <c r="AD5" i="16"/>
  <c r="AS5" i="16"/>
  <c r="BJ5" i="16"/>
  <c r="L8" i="16"/>
  <c r="AA8" i="16" s="1"/>
  <c r="BA5" i="16"/>
  <c r="AZ5" i="16"/>
  <c r="BR5" i="16"/>
  <c r="CD12" i="16"/>
  <c r="AU12" i="16"/>
  <c r="BH12" i="16"/>
  <c r="R12" i="16"/>
  <c r="BI12" i="16"/>
  <c r="BV12" i="16"/>
  <c r="AM12" i="16"/>
  <c r="BO12" i="16"/>
  <c r="BR12" i="16"/>
  <c r="BW12" i="16"/>
  <c r="BP12" i="16"/>
  <c r="BK12" i="16"/>
  <c r="AF11" i="16"/>
  <c r="CB11" i="16"/>
  <c r="AY11" i="16"/>
  <c r="AN11" i="16"/>
  <c r="T11" i="16"/>
  <c r="CF11" i="16"/>
  <c r="BY11" i="16"/>
  <c r="BK11" i="16"/>
  <c r="BE11" i="16"/>
  <c r="BB12" i="16"/>
  <c r="AW12" i="16"/>
  <c r="AP12" i="16"/>
  <c r="AI12" i="16"/>
  <c r="AB12" i="16"/>
  <c r="U12" i="16"/>
  <c r="CG12" i="16"/>
  <c r="BS12" i="16"/>
  <c r="CE8" i="16"/>
  <c r="BW8" i="16"/>
  <c r="BO8" i="16"/>
  <c r="BG8" i="16"/>
  <c r="AY8" i="16"/>
  <c r="AI8" i="16"/>
  <c r="S8" i="16"/>
  <c r="BZ8" i="16"/>
  <c r="BQ8" i="16"/>
  <c r="BH8" i="16"/>
  <c r="AX8" i="16"/>
  <c r="AO8" i="16"/>
  <c r="AF8" i="16"/>
  <c r="W8" i="16"/>
  <c r="N8" i="16"/>
  <c r="CG8" i="16"/>
  <c r="BX8" i="16"/>
  <c r="BN8" i="16"/>
  <c r="BE8" i="16"/>
  <c r="AV8" i="16"/>
  <c r="AM8" i="16"/>
  <c r="AD8" i="16"/>
  <c r="U8" i="16"/>
  <c r="CF8" i="16"/>
  <c r="BV8" i="16"/>
  <c r="BM8" i="16"/>
  <c r="BD8" i="16"/>
  <c r="AU8" i="16"/>
  <c r="AL8" i="16"/>
  <c r="AC8" i="16"/>
  <c r="T8" i="16"/>
  <c r="CD8" i="16"/>
  <c r="BU8" i="16"/>
  <c r="BL8" i="16"/>
  <c r="BC8" i="16"/>
  <c r="AT8" i="16"/>
  <c r="AK8" i="16"/>
  <c r="AB8" i="16"/>
  <c r="R8" i="16"/>
  <c r="CC8" i="16"/>
  <c r="BT8" i="16"/>
  <c r="BK8" i="16"/>
  <c r="BB8" i="16"/>
  <c r="AS8" i="16"/>
  <c r="AJ8" i="16"/>
  <c r="Z8" i="16"/>
  <c r="Q8" i="16"/>
  <c r="CA8" i="16"/>
  <c r="BA8" i="16"/>
  <c r="AE8" i="16"/>
  <c r="BY8" i="16"/>
  <c r="AZ8" i="16"/>
  <c r="Y8" i="16"/>
  <c r="BS8" i="16"/>
  <c r="AW8" i="16"/>
  <c r="X8" i="16"/>
  <c r="BR8" i="16"/>
  <c r="AR8" i="16"/>
  <c r="V8" i="16"/>
  <c r="BF8" i="16"/>
  <c r="BP8" i="16"/>
  <c r="AP8" i="16"/>
  <c r="P8" i="16"/>
  <c r="BJ8" i="16"/>
  <c r="AN8" i="16"/>
  <c r="O8" i="16"/>
  <c r="BI8" i="16"/>
  <c r="AH8" i="16"/>
  <c r="CB8" i="16"/>
  <c r="AG8" i="16"/>
  <c r="R11" i="16"/>
  <c r="BO11" i="16"/>
  <c r="BD11" i="16"/>
  <c r="BG11" i="16"/>
  <c r="AB11" i="16"/>
  <c r="U11" i="16"/>
  <c r="CG11" i="16"/>
  <c r="BS11" i="16"/>
  <c r="BM11" i="16"/>
  <c r="AV12" i="16"/>
  <c r="AI11" i="16"/>
  <c r="BZ11" i="16"/>
  <c r="AW11" i="16"/>
  <c r="BU12" i="16"/>
  <c r="BT12" i="16"/>
  <c r="AD12" i="16"/>
  <c r="BI13" i="16"/>
  <c r="BA13" i="16"/>
  <c r="AS13" i="16"/>
  <c r="AC13" i="16"/>
  <c r="BP13" i="16"/>
  <c r="BH13" i="16"/>
  <c r="AZ13" i="16"/>
  <c r="AJ13" i="16"/>
  <c r="BW13" i="16"/>
  <c r="BO13" i="16"/>
  <c r="BG13" i="16"/>
  <c r="AI13" i="16"/>
  <c r="BV13" i="16"/>
  <c r="BN13" i="16"/>
  <c r="BF13" i="16"/>
  <c r="AP13" i="16"/>
  <c r="CC13" i="16"/>
  <c r="BU13" i="16"/>
  <c r="BM13" i="16"/>
  <c r="AW13" i="16"/>
  <c r="Q13" i="16"/>
  <c r="CB13" i="16"/>
  <c r="BT13" i="16"/>
  <c r="BD13" i="16"/>
  <c r="X13" i="16"/>
  <c r="P13" i="16"/>
  <c r="CA13" i="16"/>
  <c r="O13" i="16"/>
  <c r="BS13" i="16"/>
  <c r="AM13" i="16"/>
  <c r="W13" i="16"/>
  <c r="AL13" i="16"/>
  <c r="AD13" i="16"/>
  <c r="BC13" i="16"/>
  <c r="BB13" i="16"/>
  <c r="AX12" i="16"/>
  <c r="AQ12" i="16"/>
  <c r="AJ12" i="16"/>
  <c r="AC12" i="16"/>
  <c r="O12" i="16"/>
  <c r="CE10" i="16"/>
  <c r="BW10" i="16"/>
  <c r="BO10" i="16"/>
  <c r="BG10" i="16"/>
  <c r="AY10" i="16"/>
  <c r="AQ10" i="16"/>
  <c r="AQ11" i="16" s="1"/>
  <c r="CC10" i="16"/>
  <c r="BU10" i="16"/>
  <c r="BM10" i="16"/>
  <c r="BE10" i="16"/>
  <c r="AW10" i="16"/>
  <c r="AO10" i="16"/>
  <c r="AG10" i="16"/>
  <c r="Y10" i="16"/>
  <c r="Q10" i="16"/>
  <c r="CA10" i="16"/>
  <c r="BS10" i="16"/>
  <c r="BK10" i="16"/>
  <c r="BC10" i="16"/>
  <c r="AU10" i="16"/>
  <c r="AM10" i="16"/>
  <c r="AE10" i="16"/>
  <c r="W10" i="16"/>
  <c r="O10" i="16"/>
  <c r="CG10" i="16"/>
  <c r="BT10" i="16"/>
  <c r="BH10" i="16"/>
  <c r="AT10" i="16"/>
  <c r="AI10" i="16"/>
  <c r="X10" i="16"/>
  <c r="CF10" i="16"/>
  <c r="BR10" i="16"/>
  <c r="BF10" i="16"/>
  <c r="AS10" i="16"/>
  <c r="AH10" i="16"/>
  <c r="V10" i="16"/>
  <c r="CD10" i="16"/>
  <c r="BQ10" i="16"/>
  <c r="BD10" i="16"/>
  <c r="AR10" i="16"/>
  <c r="AF10" i="16"/>
  <c r="U10" i="16"/>
  <c r="CB10" i="16"/>
  <c r="BP10" i="16"/>
  <c r="BB10" i="16"/>
  <c r="AP10" i="16"/>
  <c r="AD10" i="16"/>
  <c r="T10" i="16"/>
  <c r="BX10" i="16"/>
  <c r="P10" i="16"/>
  <c r="BZ10" i="16"/>
  <c r="BN10" i="16"/>
  <c r="BA10" i="16"/>
  <c r="AN10" i="16"/>
  <c r="AC10" i="16"/>
  <c r="S10" i="16"/>
  <c r="AX10" i="16"/>
  <c r="BY10" i="16"/>
  <c r="BL10" i="16"/>
  <c r="AZ10" i="16"/>
  <c r="AL10" i="16"/>
  <c r="AB10" i="16"/>
  <c r="R10" i="16"/>
  <c r="BJ10" i="16"/>
  <c r="AK10" i="16"/>
  <c r="AA10" i="16"/>
  <c r="BV10" i="16"/>
  <c r="BI10" i="16"/>
  <c r="AV10" i="16"/>
  <c r="AJ10" i="16"/>
  <c r="Z10" i="16"/>
  <c r="N10" i="16"/>
  <c r="CF4" i="16"/>
  <c r="BX4" i="16"/>
  <c r="BP4" i="16"/>
  <c r="BH4" i="16"/>
  <c r="AZ4" i="16"/>
  <c r="CD4" i="16"/>
  <c r="BV4" i="16"/>
  <c r="BN4" i="16"/>
  <c r="BF4" i="16"/>
  <c r="AX4" i="16"/>
  <c r="AP4" i="16"/>
  <c r="AH4" i="16"/>
  <c r="Z4" i="16"/>
  <c r="R4" i="16"/>
  <c r="P4" i="16"/>
  <c r="CC4" i="16"/>
  <c r="BU4" i="16"/>
  <c r="BM4" i="16"/>
  <c r="BE4" i="16"/>
  <c r="AW4" i="16"/>
  <c r="AO4" i="16"/>
  <c r="AG4" i="16"/>
  <c r="Y4" i="16"/>
  <c r="Q4" i="16"/>
  <c r="X4" i="16"/>
  <c r="CB4" i="16"/>
  <c r="BT4" i="16"/>
  <c r="BL4" i="16"/>
  <c r="BD4" i="16"/>
  <c r="AV4" i="16"/>
  <c r="AN4" i="16"/>
  <c r="AF4" i="16"/>
  <c r="CA4" i="16"/>
  <c r="BS4" i="16"/>
  <c r="BK4" i="16"/>
  <c r="BC4" i="16"/>
  <c r="AU4" i="16"/>
  <c r="AM4" i="16"/>
  <c r="AE4" i="16"/>
  <c r="W4" i="16"/>
  <c r="O4" i="16"/>
  <c r="BQ4" i="16"/>
  <c r="AT4" i="16"/>
  <c r="AD4" i="16"/>
  <c r="N4" i="16"/>
  <c r="BO4" i="16"/>
  <c r="AS4" i="16"/>
  <c r="AC4" i="16"/>
  <c r="CG4" i="16"/>
  <c r="AR4" i="16"/>
  <c r="BR4" i="16"/>
  <c r="AI4" i="16"/>
  <c r="BJ4" i="16"/>
  <c r="BI4" i="16"/>
  <c r="AB4" i="16"/>
  <c r="CE4" i="16"/>
  <c r="AQ4" i="16"/>
  <c r="AA4" i="16"/>
  <c r="AY4" i="16"/>
  <c r="BZ4" i="16"/>
  <c r="BG4" i="16"/>
  <c r="AL4" i="16"/>
  <c r="V4" i="16"/>
  <c r="S4" i="16"/>
  <c r="BY4" i="16"/>
  <c r="BB4" i="16"/>
  <c r="AK4" i="16"/>
  <c r="U4" i="16"/>
  <c r="BW4" i="16"/>
  <c r="BA4" i="16"/>
  <c r="AJ4" i="16"/>
  <c r="T4" i="16"/>
  <c r="AH11" i="16"/>
  <c r="CE11" i="16"/>
  <c r="BT11" i="16"/>
  <c r="BW11" i="16"/>
  <c r="AJ11" i="16"/>
  <c r="AC11" i="16"/>
  <c r="O11" i="16"/>
  <c r="CA11" i="16"/>
  <c r="BU11" i="16"/>
  <c r="CB12" i="16"/>
  <c r="BL12" i="16"/>
  <c r="AO12" i="16"/>
  <c r="V12" i="16"/>
  <c r="BE12" i="16"/>
  <c r="CC12" i="16"/>
  <c r="BJ12" i="16"/>
  <c r="AN12" i="16"/>
  <c r="Q12" i="16"/>
  <c r="AL12" i="16"/>
  <c r="P12" i="16"/>
  <c r="N12" i="16"/>
  <c r="BD12" i="16"/>
  <c r="BZ12" i="16"/>
  <c r="AG12" i="16"/>
  <c r="Z12" i="16"/>
  <c r="CE12" i="16"/>
  <c r="BX12" i="16"/>
  <c r="BQ12" i="16"/>
  <c r="BC12" i="16"/>
  <c r="AV11" i="16"/>
  <c r="X11" i="16"/>
  <c r="BQ11" i="16"/>
  <c r="T12" i="16"/>
  <c r="BM12" i="16"/>
  <c r="BF12" i="16"/>
  <c r="AY12" i="16"/>
  <c r="AR12" i="16"/>
  <c r="AK12" i="16"/>
  <c r="W12" i="16"/>
  <c r="AX11" i="16"/>
  <c r="V11" i="16"/>
  <c r="Z11" i="16"/>
  <c r="N11" i="16"/>
  <c r="AR11" i="16"/>
  <c r="AK11" i="16"/>
  <c r="W11" i="16"/>
  <c r="Q11" i="16"/>
  <c r="S12" i="16"/>
  <c r="P11" i="16"/>
  <c r="AA11" i="16"/>
  <c r="BX11" i="16"/>
  <c r="BC11" i="16"/>
  <c r="Y12" i="16"/>
  <c r="AH12" i="16"/>
  <c r="AA12" i="16"/>
  <c r="CF12" i="16"/>
  <c r="BY12" i="16"/>
  <c r="AF12" i="16"/>
  <c r="AT12" i="16"/>
  <c r="BN12" i="16"/>
  <c r="BG12" i="16"/>
  <c r="AZ12" i="16"/>
  <c r="AS12" i="16"/>
  <c r="AE12" i="16"/>
  <c r="BL11" i="16"/>
  <c r="L7" i="16"/>
  <c r="AS7" i="16" s="1"/>
  <c r="L9" i="16"/>
  <c r="AG9" i="16" s="1"/>
  <c r="BE9" i="16"/>
  <c r="BG9" i="16"/>
  <c r="AU9" i="16"/>
  <c r="S9" i="16"/>
  <c r="BB9" i="16"/>
  <c r="Z9" i="16"/>
  <c r="BR9" i="16"/>
  <c r="BN11" i="16"/>
  <c r="AL11" i="16"/>
  <c r="AP11" i="16"/>
  <c r="AD11" i="16"/>
  <c r="AZ11" i="16"/>
  <c r="AS11" i="16"/>
  <c r="AE11" i="16"/>
  <c r="Y11" i="16"/>
  <c r="CA6" i="16"/>
  <c r="BS6" i="16"/>
  <c r="BK6" i="16"/>
  <c r="BC6" i="16"/>
  <c r="AU6" i="16"/>
  <c r="AM6" i="16"/>
  <c r="AE6" i="16"/>
  <c r="W6" i="16"/>
  <c r="O6" i="16"/>
  <c r="BY6" i="16"/>
  <c r="BP6" i="16"/>
  <c r="BG6" i="16"/>
  <c r="AX6" i="16"/>
  <c r="AO6" i="16"/>
  <c r="AF6" i="16"/>
  <c r="V6" i="16"/>
  <c r="CF6" i="16"/>
  <c r="BW6" i="16"/>
  <c r="BN6" i="16"/>
  <c r="BE6" i="16"/>
  <c r="AV6" i="16"/>
  <c r="AL6" i="16"/>
  <c r="AC6" i="16"/>
  <c r="T6" i="16"/>
  <c r="CE6" i="16"/>
  <c r="BV6" i="16"/>
  <c r="BM6" i="16"/>
  <c r="BD6" i="16"/>
  <c r="AT6" i="16"/>
  <c r="AK6" i="16"/>
  <c r="AB6" i="16"/>
  <c r="S6" i="16"/>
  <c r="CD6" i="16"/>
  <c r="BU6" i="16"/>
  <c r="BL6" i="16"/>
  <c r="BB6" i="16"/>
  <c r="AS6" i="16"/>
  <c r="AJ6" i="16"/>
  <c r="AA6" i="16"/>
  <c r="R6" i="16"/>
  <c r="CC6" i="16"/>
  <c r="BT6" i="16"/>
  <c r="BJ6" i="16"/>
  <c r="BA6" i="16"/>
  <c r="AR6" i="16"/>
  <c r="AI6" i="16"/>
  <c r="Z6" i="16"/>
  <c r="Q6" i="16"/>
  <c r="BX6" i="16"/>
  <c r="AY6" i="16"/>
  <c r="Y6" i="16"/>
  <c r="AW6" i="16"/>
  <c r="BR6" i="16"/>
  <c r="X6" i="16"/>
  <c r="AP6" i="16"/>
  <c r="BQ6" i="16"/>
  <c r="AQ6" i="16"/>
  <c r="U6" i="16"/>
  <c r="P6" i="16"/>
  <c r="AZ6" i="16"/>
  <c r="BO6" i="16"/>
  <c r="BI6" i="16"/>
  <c r="AN6" i="16"/>
  <c r="N6" i="16"/>
  <c r="CG6" i="16"/>
  <c r="BH6" i="16"/>
  <c r="AH6" i="16"/>
  <c r="CB6" i="16"/>
  <c r="BF6" i="16"/>
  <c r="AG6" i="16"/>
  <c r="BZ6" i="16"/>
  <c r="AD6" i="16"/>
  <c r="CD11" i="16"/>
  <c r="BB11" i="16"/>
  <c r="BF11" i="16"/>
  <c r="AT11" i="16"/>
  <c r="BH11" i="16"/>
  <c r="BA11" i="16"/>
  <c r="AM11" i="16"/>
  <c r="AG11" i="16"/>
  <c r="S11" i="16"/>
  <c r="BR11" i="16"/>
  <c r="BV11" i="16"/>
  <c r="BJ11" i="16"/>
  <c r="BP11" i="16"/>
  <c r="BI11" i="16"/>
  <c r="AU11" i="16"/>
  <c r="O9" i="16" l="1"/>
  <c r="AK9" i="16"/>
  <c r="AD9" i="16"/>
  <c r="AP9" i="16"/>
  <c r="AR9" i="16"/>
  <c r="AT9" i="16"/>
  <c r="AM9" i="16"/>
  <c r="AY9" i="16"/>
  <c r="W9" i="16"/>
  <c r="P9" i="16"/>
  <c r="BC9" i="16"/>
  <c r="AV9" i="16"/>
  <c r="BH9" i="16"/>
  <c r="CA7" i="16"/>
  <c r="R9" i="16"/>
  <c r="CB9" i="16"/>
  <c r="CG9" i="16"/>
  <c r="Y9" i="16"/>
  <c r="BM7" i="16"/>
  <c r="CF9" i="16"/>
  <c r="X9" i="16"/>
  <c r="AJ9" i="16"/>
  <c r="AC9" i="16"/>
  <c r="AN9" i="16"/>
  <c r="AO9" i="16"/>
  <c r="AH9" i="16"/>
  <c r="AS9" i="16"/>
  <c r="AL9" i="16"/>
  <c r="AX9" i="16"/>
  <c r="AW9" i="16"/>
  <c r="D5" i="16"/>
  <c r="BJ13" i="16"/>
  <c r="N13" i="16"/>
  <c r="AF13" i="16"/>
  <c r="Y13" i="16"/>
  <c r="R13" i="16"/>
  <c r="CD13" i="16"/>
  <c r="CE13" i="16"/>
  <c r="BX13" i="16"/>
  <c r="BQ13" i="16"/>
  <c r="O7" i="16"/>
  <c r="BN7" i="16"/>
  <c r="BE7" i="16"/>
  <c r="AE13" i="16"/>
  <c r="AT13" i="16"/>
  <c r="AN13" i="16"/>
  <c r="AG13" i="16"/>
  <c r="Z13" i="16"/>
  <c r="S13" i="16"/>
  <c r="T13" i="16"/>
  <c r="CF13" i="16"/>
  <c r="BY13" i="16"/>
  <c r="BB7" i="16"/>
  <c r="AX7" i="16"/>
  <c r="AH7" i="16"/>
  <c r="AQ13" i="16"/>
  <c r="BK13" i="16"/>
  <c r="BZ13" i="16"/>
  <c r="AV13" i="16"/>
  <c r="AO13" i="16"/>
  <c r="AH13" i="16"/>
  <c r="AA13" i="16"/>
  <c r="AB13" i="16"/>
  <c r="U13" i="16"/>
  <c r="CG13" i="16"/>
  <c r="BK7" i="16"/>
  <c r="BG7" i="16"/>
  <c r="BR7" i="16"/>
  <c r="BC7" i="16"/>
  <c r="BA7" i="16"/>
  <c r="V13" i="16"/>
  <c r="BR13" i="16"/>
  <c r="AU13" i="16"/>
  <c r="BL13" i="16"/>
  <c r="BE13" i="16"/>
  <c r="AX13" i="16"/>
  <c r="AY13" i="16"/>
  <c r="AR13" i="16"/>
  <c r="X7" i="16"/>
  <c r="BL7" i="16"/>
  <c r="BI7" i="16"/>
  <c r="AZ7" i="16"/>
  <c r="BD7" i="16"/>
  <c r="D10" i="16"/>
  <c r="BJ9" i="16"/>
  <c r="AZ9" i="16"/>
  <c r="BK9" i="16"/>
  <c r="BL9" i="16"/>
  <c r="BD9" i="16"/>
  <c r="BF9" i="16"/>
  <c r="BP9" i="16"/>
  <c r="BQ9" i="16"/>
  <c r="BM9" i="16"/>
  <c r="AW7" i="16"/>
  <c r="AG7" i="16"/>
  <c r="AN7" i="16"/>
  <c r="BT7" i="16"/>
  <c r="BU7" i="16"/>
  <c r="BV7" i="16"/>
  <c r="BW7" i="16"/>
  <c r="BP7" i="16"/>
  <c r="BQ7" i="16"/>
  <c r="AI9" i="16"/>
  <c r="V9" i="16"/>
  <c r="BT9" i="16"/>
  <c r="BV9" i="16"/>
  <c r="BN9" i="16"/>
  <c r="BO9" i="16"/>
  <c r="BY9" i="16"/>
  <c r="BZ9" i="16"/>
  <c r="BU9" i="16"/>
  <c r="D12" i="16"/>
  <c r="D4" i="16"/>
  <c r="BS7" i="16"/>
  <c r="BF7" i="16"/>
  <c r="BJ7" i="16"/>
  <c r="CC7" i="16"/>
  <c r="CD7" i="16"/>
  <c r="CE7" i="16"/>
  <c r="CF7" i="16"/>
  <c r="BZ7" i="16"/>
  <c r="BY7" i="16"/>
  <c r="D6" i="16"/>
  <c r="BS9" i="16"/>
  <c r="BA9" i="16"/>
  <c r="CD9" i="16"/>
  <c r="CE9" i="16"/>
  <c r="BW9" i="16"/>
  <c r="BX9" i="16"/>
  <c r="N9" i="16"/>
  <c r="Q9" i="16"/>
  <c r="CC9" i="16"/>
  <c r="Y7" i="16"/>
  <c r="CB7" i="16"/>
  <c r="Q7" i="16"/>
  <c r="R7" i="16"/>
  <c r="S7" i="16"/>
  <c r="T7" i="16"/>
  <c r="N7" i="16"/>
  <c r="U7" i="16"/>
  <c r="CG7" i="16"/>
  <c r="P7" i="16"/>
  <c r="AY7" i="16"/>
  <c r="BO7" i="16"/>
  <c r="Z7" i="16"/>
  <c r="AA7" i="16"/>
  <c r="AB7" i="16"/>
  <c r="AD7" i="16"/>
  <c r="W7" i="16"/>
  <c r="AC7" i="16"/>
  <c r="D11" i="16"/>
  <c r="BI9" i="16"/>
  <c r="CA9" i="16"/>
  <c r="AA9" i="16"/>
  <c r="AB9" i="16"/>
  <c r="T9" i="16"/>
  <c r="U9" i="16"/>
  <c r="AE9" i="16"/>
  <c r="AF9" i="16"/>
  <c r="V7" i="16"/>
  <c r="BX7" i="16"/>
  <c r="BH7" i="16"/>
  <c r="AI7" i="16"/>
  <c r="AJ7" i="16"/>
  <c r="AL7" i="16"/>
  <c r="AM7" i="16"/>
  <c r="AF7" i="16"/>
  <c r="AK7" i="16"/>
  <c r="AQ7" i="16"/>
  <c r="AQ8" i="16" s="1"/>
  <c r="AQ9" i="16" s="1"/>
  <c r="AE7" i="16"/>
  <c r="AP7" i="16"/>
  <c r="AR7" i="16"/>
  <c r="AT7" i="16"/>
  <c r="AU7" i="16"/>
  <c r="AV7" i="16"/>
  <c r="AO7" i="16"/>
  <c r="D13" i="16" l="1"/>
  <c r="D9" i="16"/>
  <c r="D8" i="16"/>
  <c r="D7" i="16"/>
  <c r="B4" i="14" a="1"/>
  <c r="B4" i="14" s="1"/>
  <c r="B5" i="14" a="1"/>
  <c r="B5" i="14" s="1"/>
  <c r="B6" i="14" a="1"/>
  <c r="B6" i="14" s="1"/>
  <c r="B7" i="14" a="1"/>
  <c r="B7" i="14" s="1"/>
  <c r="B3" i="14" a="1"/>
  <c r="B3" i="14" s="1"/>
  <c r="E10" i="13"/>
  <c r="B10" i="13"/>
  <c r="E9" i="13"/>
  <c r="B9" i="13"/>
  <c r="E8" i="13"/>
  <c r="B8" i="13"/>
  <c r="E7" i="13"/>
  <c r="B7" i="13"/>
  <c r="E6" i="13"/>
  <c r="B6" i="13"/>
  <c r="E5" i="13"/>
  <c r="B5" i="13"/>
  <c r="E4" i="13"/>
  <c r="B4" i="13"/>
  <c r="C3" i="11"/>
  <c r="C3" i="10"/>
  <c r="D6" i="9"/>
  <c r="D5" i="9"/>
  <c r="D3" i="9"/>
  <c r="D4" i="9"/>
  <c r="A4" i="8"/>
  <c r="A3" i="8"/>
  <c r="C9" i="7"/>
  <c r="E9" i="7"/>
  <c r="G9" i="7"/>
  <c r="I9" i="7"/>
  <c r="D9" i="7"/>
  <c r="F9" i="7"/>
  <c r="H9" i="7"/>
  <c r="C8" i="7"/>
  <c r="E8" i="7"/>
  <c r="G8" i="7"/>
  <c r="I8" i="7"/>
  <c r="D8" i="7"/>
  <c r="F8" i="7"/>
  <c r="H8" i="7"/>
  <c r="G5" i="7"/>
  <c r="G6" i="7"/>
  <c r="G7" i="7"/>
  <c r="G4" i="7"/>
  <c r="F5" i="7"/>
  <c r="F6" i="7"/>
  <c r="F7" i="7"/>
  <c r="F4" i="7"/>
  <c r="E4" i="7"/>
  <c r="E5" i="7"/>
  <c r="E6" i="7"/>
  <c r="E7" i="7"/>
  <c r="D5" i="7"/>
  <c r="D6" i="7"/>
  <c r="D7" i="7"/>
  <c r="D4" i="7"/>
  <c r="I5" i="7"/>
  <c r="I6" i="7"/>
  <c r="I7" i="7"/>
  <c r="I4" i="7"/>
  <c r="H5" i="7"/>
  <c r="H6" i="7"/>
  <c r="H7" i="7"/>
  <c r="H4" i="7"/>
  <c r="C7" i="7" l="1"/>
  <c r="C6" i="7"/>
  <c r="C5" i="7"/>
  <c r="C4" i="7"/>
  <c r="C4" i="6"/>
  <c r="C5" i="6"/>
  <c r="C6" i="6"/>
  <c r="C7" i="6"/>
  <c r="C8" i="6"/>
  <c r="C9" i="6"/>
  <c r="C10" i="6"/>
  <c r="C11" i="6"/>
  <c r="C12" i="6"/>
  <c r="C13" i="6"/>
  <c r="C14" i="6"/>
  <c r="C15" i="6"/>
  <c r="C16" i="6"/>
  <c r="C3" i="6"/>
  <c r="A18" i="5" a="1"/>
  <c r="A18" i="5" s="1"/>
  <c r="C10" i="4"/>
  <c r="C9" i="4"/>
  <c r="C4" i="4"/>
  <c r="C5" i="4"/>
  <c r="C6" i="4"/>
  <c r="C7" i="4"/>
  <c r="C8" i="4"/>
  <c r="C3" i="4"/>
  <c r="A13" i="3"/>
  <c r="C3" i="2"/>
  <c r="C4" i="2"/>
  <c r="C5" i="2"/>
  <c r="C6" i="2"/>
  <c r="C7" i="2"/>
  <c r="C8" i="2"/>
  <c r="C9" i="2"/>
  <c r="C3" i="1"/>
  <c r="C4" i="1"/>
  <c r="C5" i="1"/>
  <c r="C6" i="1"/>
  <c r="C7" i="1"/>
  <c r="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<sst xmlns="http://schemas.openxmlformats.org/spreadsheetml/2006/main" count="278" uniqueCount="144">
  <si>
    <t>$1.23K</t>
  </si>
  <si>
    <t>$123K</t>
  </si>
  <si>
    <t>$1.2M</t>
  </si>
  <si>
    <t>$12.3M</t>
  </si>
  <si>
    <t>$123.5M</t>
  </si>
  <si>
    <t>$1.2B</t>
  </si>
  <si>
    <t>$0.23K</t>
  </si>
  <si>
    <t>Project A</t>
  </si>
  <si>
    <t>Project B</t>
  </si>
  <si>
    <t>Project C</t>
  </si>
  <si>
    <t>Project D</t>
  </si>
  <si>
    <t>Project E</t>
  </si>
  <si>
    <t>Red</t>
  </si>
  <si>
    <t>Amber</t>
  </si>
  <si>
    <t>Green</t>
  </si>
  <si>
    <t>280sqm</t>
  </si>
  <si>
    <t>120Mtr</t>
  </si>
  <si>
    <t>87 Miles</t>
  </si>
  <si>
    <t>320 sqm</t>
  </si>
  <si>
    <t>1020 sqm</t>
  </si>
  <si>
    <t>500  sqm</t>
  </si>
  <si>
    <t>11203Sqm</t>
  </si>
  <si>
    <t>126SQM</t>
  </si>
  <si>
    <t>Project ID 1</t>
  </si>
  <si>
    <t>Project ID 2</t>
  </si>
  <si>
    <t>Project ID 23</t>
  </si>
  <si>
    <t>Project ID 28</t>
  </si>
  <si>
    <t>Project ID 36</t>
  </si>
  <si>
    <t>Project ID 42</t>
  </si>
  <si>
    <t>Project ID 43</t>
  </si>
  <si>
    <t>Project ID 46</t>
  </si>
  <si>
    <t>Project ID 51</t>
  </si>
  <si>
    <t>Project 1</t>
  </si>
  <si>
    <t>Project 2</t>
  </si>
  <si>
    <t>Project 23</t>
  </si>
  <si>
    <t>Project 28</t>
  </si>
  <si>
    <t>Project 36</t>
  </si>
  <si>
    <t>Project 42</t>
  </si>
  <si>
    <t>Project 43</t>
  </si>
  <si>
    <t>Project 46</t>
  </si>
  <si>
    <t>Project 51</t>
  </si>
  <si>
    <t>From Date</t>
  </si>
  <si>
    <t>To Date</t>
  </si>
  <si>
    <t>#months</t>
  </si>
  <si>
    <t>End Year:  =Year(B2)</t>
  </si>
  <si>
    <t>Start Year:  =Year(A2)</t>
  </si>
  <si>
    <t>End Month Name:  =TEXT(B2,"mmm")</t>
  </si>
  <si>
    <t>Start Month Name:   =TEXT(A2,"mmmm")</t>
  </si>
  <si>
    <t>End Month:  =Month(B2)</t>
  </si>
  <si>
    <t>Start Month:  =Month(A2)</t>
  </si>
  <si>
    <t>Jan2023</t>
  </si>
  <si>
    <t>Feb2023</t>
  </si>
  <si>
    <t>Apr2023</t>
  </si>
  <si>
    <t>Mar2023</t>
  </si>
  <si>
    <t>Perth</t>
  </si>
  <si>
    <t>Melbourne</t>
  </si>
  <si>
    <t>Darwin</t>
  </si>
  <si>
    <t>Sydney</t>
  </si>
  <si>
    <t>Canberra</t>
  </si>
  <si>
    <t>Hobart</t>
  </si>
  <si>
    <t>Adelaide</t>
  </si>
  <si>
    <t>Jul2023</t>
  </si>
  <si>
    <t>June2023</t>
  </si>
  <si>
    <t>May2023</t>
  </si>
  <si>
    <t>Fred</t>
  </si>
  <si>
    <t>Smith</t>
  </si>
  <si>
    <t>January</t>
  </si>
  <si>
    <t>Airport</t>
  </si>
  <si>
    <t>Enterprise</t>
  </si>
  <si>
    <t>Lens</t>
  </si>
  <si>
    <t>1, 3, 7</t>
  </si>
  <si>
    <t>1,3,7</t>
  </si>
  <si>
    <t>8, 1</t>
  </si>
  <si>
    <t>8,1</t>
  </si>
  <si>
    <t>3, 4, 7</t>
  </si>
  <si>
    <t>3,4,7</t>
  </si>
  <si>
    <t>1, 2</t>
  </si>
  <si>
    <t>1,2</t>
  </si>
  <si>
    <t>3, 4</t>
  </si>
  <si>
    <t>3,4</t>
  </si>
  <si>
    <t>3, 6</t>
  </si>
  <si>
    <t>3,6</t>
  </si>
  <si>
    <t>3</t>
  </si>
  <si>
    <t>7. Failure to protect corporate brand</t>
  </si>
  <si>
    <t>2. Deliver little added value, 6. Supply Interruption for critical goods / services, 1. Inability to deliver services</t>
  </si>
  <si>
    <t>7. Failure to protect corporate brand, 2. Deliver little added value</t>
  </si>
  <si>
    <t>3. Legacy System failures, 1. Inability to deliver services</t>
  </si>
  <si>
    <t>5.   Billing event failure, 8.Failure to prepare for Cyber event</t>
  </si>
  <si>
    <t>=TEXT(A1,"$[&gt;=1000000]0.0,,\M; [&gt;=1000] $0.0,K; $0.00")</t>
  </si>
  <si>
    <t>=IFNA(LEFT(A3,LEN(A3)-1)*CHOOSE(MATCH(RIGHT(A3,1), {"K","M","B"},0),1000,1000000,1000000000),A3)</t>
  </si>
  <si>
    <t>2. CONVERT FROM TEXT TO A NUMBER</t>
  </si>
  <si>
    <t>1. CONVERT FROM A NUMBER TO TEXT</t>
  </si>
  <si>
    <t>=SUBTOTAL(103,a1:a10)</t>
  </si>
  <si>
    <t>Where 103 is COUNTA but only for hidden cells</t>
  </si>
  <si>
    <t>=IF(ISNUMBER(SEARCH("Sqm",A1)),LEFT(A1,LEN(A1)-3)*IF(RIGHT(A1)="Sqm",1000,1),A1)</t>
  </si>
  <si>
    <t>=UNIQUE(A1:A14)</t>
  </si>
  <si>
    <t>=RIGHT(A1,LEN(A1)-FIND(" ",A1))</t>
  </si>
  <si>
    <t>=TEXT((DATEDIF(A4,B4,"M")+1),"#")</t>
  </si>
  <si>
    <t>=TEXTJOIN(",",TRUE,A1:A24)</t>
  </si>
  <si>
    <t>=A1&amp;B1</t>
  </si>
  <si>
    <t>=COUNTIF(Range,A1)</t>
  </si>
  <si>
    <t>=SUMIF(Range,A1,RangeToSum)</t>
  </si>
  <si>
    <t>=TEXT(SUMIF(Range,A1,RangeToSum),"$[&gt;=1000000]0.0,,\M; [&gt;=1000] $0,K; $0.00")</t>
  </si>
  <si>
    <t>="S"&amp;SUBSTITUTE(A4,",",",S")</t>
  </si>
  <si>
    <t>="S"&amp;SUBSTITUTE(D4," ","S")</t>
  </si>
  <si>
    <t>=TEXTJOIN(",",TRUE,IFERROR("Risk"&amp;FILTERXML("&lt;t&gt;&lt;s&gt;"&amp;SUBSTITUTE(SUBSTITUTE(A1,", ","&lt;/s&gt;&lt;s&gt;"),".","&lt;/s&gt;&lt;s&gt;")&amp;"&lt;/s&gt;&lt;/t&gt;","//s[.=number(.)]"),""))</t>
  </si>
  <si>
    <t>Start month</t>
  </si>
  <si>
    <t>End month</t>
  </si>
  <si>
    <t>Start Year</t>
  </si>
  <si>
    <t>End Year</t>
  </si>
  <si>
    <t>Multiply</t>
  </si>
  <si>
    <t>End on Month</t>
  </si>
  <si>
    <t>Jan</t>
  </si>
  <si>
    <t>Feb</t>
  </si>
  <si>
    <t>Mar</t>
  </si>
  <si>
    <t>Apr</t>
  </si>
  <si>
    <t>May</t>
  </si>
  <si>
    <t>Jun</t>
  </si>
  <si>
    <t>Jul</t>
  </si>
  <si>
    <t>Aug</t>
  </si>
  <si>
    <t>Sept</t>
  </si>
  <si>
    <t>Oct</t>
  </si>
  <si>
    <t>Nov</t>
  </si>
  <si>
    <t>Dec</t>
  </si>
  <si>
    <t>JOIN VALUES</t>
  </si>
  <si>
    <t>#PROJECT MONTHS</t>
  </si>
  <si>
    <t>Ensure when you copy and paste that From Date and To Date are side by side.  THERE MUST BE NO COLUMNS Separating the From and To Dates FROM the Data Manipulation controls</t>
  </si>
  <si>
    <t>4. COUNT THE NUMBER OF CELLS THAT ARE NOT HIDDEN</t>
  </si>
  <si>
    <t>5. CONVERT A NUMBER WITH ACCOMPANYING TEXT INTO A NUMBER</t>
  </si>
  <si>
    <t>16. PROJECT DATES</t>
  </si>
  <si>
    <t>15. REPLACING VALUES</t>
  </si>
  <si>
    <t>14. SUBSTITUTING VALUES</t>
  </si>
  <si>
    <t>13. COMBINING SUMIF AND TEXT IN 1 ABOVE - USEFUL WHEN YOU WANT TO SHOW $320m AND NOT $320000000</t>
  </si>
  <si>
    <t>12.  ROLLED UP SUM/AGGREGATE USING SUMIF</t>
  </si>
  <si>
    <t>11. ROLLED UP VALUE USING COUNTIF</t>
  </si>
  <si>
    <t>10. JOIN THE VALUES FROM TWO CELLS TOGETHER</t>
  </si>
  <si>
    <t>9. CONCATENATE VALUES IN A LIST AND SEPARATE THEM BY A "," - USEFUL FOR CREATING EL JOINS/ASSOCIATIONS</t>
  </si>
  <si>
    <t>8. DATE MANIPULATION</t>
  </si>
  <si>
    <t>7. REMOVE THE FIRST WORD FROM CELL</t>
  </si>
  <si>
    <t>6. CREATE ENTERPRISE LENS FILTERS FROM COLUMN BASED DATA</t>
  </si>
  <si>
    <t>3. FIX THE NUMBER OF DECIMAL PLACES IMPORTED FROM EXCEL INTO AN ILLUSTRATION</t>
  </si>
  <si>
    <t>=FIXED(A2,2)</t>
  </si>
  <si>
    <t>Where A1 is the cell with the numberic value and 2 is the number of decimal places to import</t>
  </si>
  <si>
    <t>SUMMARY of Useful Excel Formulas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</si>
</sst>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
  </numFmts>
  <fonts count="7" x14ac:knownFonts="1">
    <font>
      <sz val="11"/>
      <color theme="1"/>
      <name val="Calibri"/>
      <family val="2"/>
      <scheme val="minor"/>
    </font>
    <font>
      <sz val="8"/>
      <name val="Calibri"/>
      <family val="2"/>
      <scheme val="minor"/>
    </font>
    <font>
      <sz val="11"/>
      <name val="Calibri"/>
    </font>
    <font>
      <b/>
      <sz val="11"/>
      <color theme="0"/>
      <name val="Calibri"/>
      <family val="2"/>
      <scheme val="minor"/>
    </font>
    <font>
      <sz val="11"/>
      <color theme="0"/>
      <name val="Calibri"/>
      <family val="2"/>
      <scheme val="minor"/>
    </font>
    <font>
      <sz val="11"/>
      <name val="Calibri"/>
      <family val="2"/>
    </font>
    <font>
      <u/>
      <sz val="11"/>
      <color theme="10"/>
      <name val="Calibri"/>
      <family val="2"/>
      <scheme val="minor"/>
    </font>
  </fonts>
  <fills count="7">
    <fill>
      <patternFill patternType="none"/>
    </fill>
    <fill>
      <patternFill patternType="gray125"/>
    </fill>
    <fill>
      <patternFill patternType="solid">
        <fgColor rgb="FF202A45"/>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s>
  <borders count="1">
    <border>
      <left/>
      <right/>
      <top/>
      <bottom/>
      <diagonal/>
    </border>
  </borders>
  <cellStyleXfs count="2">
    <xf numFmtId="0" fontId="0" fillId="0" borderId="0"/>
    <xf numFmtId="0" fontId="6" fillId="0" borderId="0" applyNumberFormat="0" applyFill="0" applyBorder="0" applyAlignment="0" applyProtection="0"/>
  </cellStyleXfs>
  <cellXfs count="23">
    <xf numFmtId="0" fontId="0" fillId="0" borderId="0" xfId="0"/>
    <xf numFmtId="49" fontId="0" fillId="0" borderId="0" xfId="0" applyNumberFormat="1"/>
    <xf numFmtId="14" fontId="0" fillId="0" borderId="0" xfId="0" applyNumberFormat="1"/>
    <xf numFmtId="0" fontId="0" fillId="0" borderId="0" xfId="0" applyAlignment="1">
      <alignment horizontal="center"/>
    </xf>
    <xf numFmtId="164" fontId="0" fillId="0" borderId="0" xfId="0" applyNumberFormat="1" applyAlignment="1">
      <alignment horizontal="center"/>
    </xf>
    <xf numFmtId="17" fontId="0" fillId="0" borderId="0" xfId="0" quotePrefix="1" applyNumberFormat="1"/>
    <xf numFmtId="0" fontId="0" fillId="0" borderId="0" xfId="0" quotePrefix="1"/>
    <xf numFmtId="0" fontId="2" fillId="0" borderId="0" xfId="0" applyFont="1"/>
    <xf numFmtId="0" fontId="2" fillId="0" borderId="0" xfId="0" applyFont="1" applyAlignment="1">
      <alignment horizontal="center" wrapText="1"/>
    </xf>
    <xf numFmtId="0" fontId="0" fillId="0" borderId="0" xfId="0" applyAlignment="1">
      <alignment vertical="center"/>
    </xf>
    <xf numFmtId="0" fontId="4" fillId="2" borderId="0" xfId="0" applyFont="1" applyFill="1" applyAlignment="1">
      <alignment vertical="center"/>
    </xf>
    <xf numFmtId="0" fontId="0" fillId="2" borderId="0" xfId="0" applyFill="1" applyAlignment="1">
      <alignment vertical="center"/>
    </xf>
    <xf numFmtId="0" fontId="3" fillId="2" borderId="0" xfId="0" applyFont="1" applyFill="1" applyAlignment="1">
      <alignment vertical="center"/>
    </xf>
    <xf numFmtId="0" fontId="3" fillId="2" borderId="0" xfId="0" quotePrefix="1" applyFont="1" applyFill="1" applyAlignment="1">
      <alignment vertical="center"/>
    </xf>
    <xf numFmtId="0" fontId="3" fillId="2" borderId="0" xfId="0" applyFont="1" applyFill="1" applyAlignment="1">
      <alignment horizontal="center" vertical="center"/>
    </xf>
    <xf numFmtId="0" fontId="3" fillId="2" borderId="0" xfId="0" quotePrefix="1" applyFont="1" applyFill="1" applyAlignment="1">
      <alignment vertical="top"/>
    </xf>
    <xf numFmtId="1" fontId="5" fillId="3" borderId="0" xfId="0" applyNumberFormat="1" applyFont="1" applyFill="1" applyAlignment="1">
      <alignment horizontal="center" wrapText="1"/>
    </xf>
    <xf numFmtId="0" fontId="0" fillId="4" borderId="0" xfId="0" applyFill="1"/>
    <xf numFmtId="14" fontId="0" fillId="5" borderId="0" xfId="0" applyNumberFormat="1" applyFill="1" applyAlignment="1">
      <alignment horizontal="center"/>
    </xf>
    <xf numFmtId="0" fontId="0" fillId="5" borderId="0" xfId="0" applyFill="1" applyAlignment="1">
      <alignment horizontal="center"/>
    </xf>
    <xf numFmtId="0" fontId="0" fillId="6" borderId="0" xfId="0" applyFill="1"/>
    <xf numFmtId="0" fontId="6" fillId="0" borderId="0" xfId="1"/>
    <xf numFmtId="0" fontId="4" fillId="0" borderId="0" xfId="0" applyFont="1"/>
  </cellXfs>
  <cellStyles count="2">
    <cellStyle name="Hyperlink" xfId="1" builtinId="8"/>
    <cellStyle name="Normal" xfId="0" builtinId="0"/>
  </cellStyles>
  <dxfs count="0"/>
  <tableStyles count="0" defaultTableStyle="TableStyleMedium2" defaultPivotStyle="PivotStyleLight16"/>
  <colors>
    <mruColors>
      <color rgb="FF202A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6591A-DEE6-45FC-BC61-F5E187878625}">
  <dimension ref="A1:L31"/>
  <sheetViews>
    <sheetView showGridLines="0" tabSelected="1" workbookViewId="0">
      <selection activeCell="C26" sqref="C26"/>
    </sheetView>
  </sheetViews>
  <sheetFormatPr defaultRowHeight="15" x14ac:dyDescent="0.25"/>
  <sheetData>
    <row r="1" spans="1:12" ht="42.75" customHeight="1" x14ac:dyDescent="0.25">
      <c r="A1" s="12" t="s">
        <v>143</v>
      </c>
      <c r="B1" s="12"/>
      <c r="C1" s="12"/>
      <c r="D1" s="12"/>
      <c r="E1" s="12"/>
      <c r="F1" s="12"/>
      <c r="G1" s="12"/>
      <c r="H1" s="12"/>
      <c r="I1" s="12"/>
      <c r="J1" s="12"/>
      <c r="K1" s="12"/>
      <c r="L1" s="12"/>
    </row>
    <row r="2" spans="1:12" x14ac:dyDescent="0.25">
      <c r="A2" s="22">
        <v>1</v>
      </c>
      <c r="B2" s="21" t="str">
        <f>'Excel-1'!$A$1</f>
        <v>1. CONVERT FROM A NUMBER TO TEXT</v>
      </c>
    </row>
    <row r="3" spans="1:12" x14ac:dyDescent="0.25">
      <c r="A3" s="22">
        <v>2</v>
      </c>
      <c r="B3" s="21" t="str">
        <f>'Excel-2'!$A$1</f>
        <v>2. CONVERT FROM TEXT TO A NUMBER</v>
      </c>
    </row>
    <row r="4" spans="1:12" x14ac:dyDescent="0.25">
      <c r="A4" s="22">
        <v>3</v>
      </c>
      <c r="B4" s="21" t="str">
        <f>'Excel-3'!$A$1</f>
        <v>3. FIX THE NUMBER OF DECIMAL PLACES IMPORTED FROM EXCEL INTO AN ILLUSTRATION</v>
      </c>
    </row>
    <row r="5" spans="1:12" x14ac:dyDescent="0.25">
      <c r="A5" s="22">
        <v>4</v>
      </c>
      <c r="B5" s="21" t="str">
        <f>'Excel-4'!$A$1</f>
        <v>4. COUNT THE NUMBER OF CELLS THAT ARE NOT HIDDEN</v>
      </c>
    </row>
    <row r="6" spans="1:12" x14ac:dyDescent="0.25">
      <c r="A6" s="22">
        <v>5</v>
      </c>
      <c r="B6" s="21" t="str">
        <f>'Excel-5'!$A$1</f>
        <v>5. CONVERT A NUMBER WITH ACCOMPANYING TEXT INTO A NUMBER</v>
      </c>
    </row>
    <row r="7" spans="1:12" x14ac:dyDescent="0.25">
      <c r="A7" s="22">
        <v>6</v>
      </c>
      <c r="B7" s="21" t="str">
        <f>'Excel-6'!$A$1</f>
        <v>6. CREATE ENTERPRISE LENS FILTERS FROM COLUMN BASED DATA</v>
      </c>
    </row>
    <row r="8" spans="1:12" x14ac:dyDescent="0.25">
      <c r="A8" s="22">
        <v>7</v>
      </c>
      <c r="B8" s="21" t="str">
        <f>'Excel-7'!$A$1</f>
        <v>7. REMOVE THE FIRST WORD FROM CELL</v>
      </c>
    </row>
    <row r="9" spans="1:12" x14ac:dyDescent="0.25">
      <c r="A9" s="22">
        <v>8</v>
      </c>
      <c r="B9" s="21" t="str">
        <f>'Excel-8'!$A$1</f>
        <v>8. DATE MANIPULATION</v>
      </c>
    </row>
    <row r="10" spans="1:12" x14ac:dyDescent="0.25">
      <c r="A10" s="22">
        <v>9</v>
      </c>
      <c r="B10" s="21" t="str">
        <f>'Excel-9'!$A$1</f>
        <v>9. CONCATENATE VALUES IN A LIST AND SEPARATE THEM BY A "," - USEFUL FOR CREATING EL JOINS/ASSOCIATIONS</v>
      </c>
    </row>
    <row r="11" spans="1:12" x14ac:dyDescent="0.25">
      <c r="A11" s="22">
        <v>10</v>
      </c>
      <c r="B11" s="21" t="str">
        <f>'Excel-10'!$A$1</f>
        <v>10. JOIN THE VALUES FROM TWO CELLS TOGETHER</v>
      </c>
    </row>
    <row r="12" spans="1:12" x14ac:dyDescent="0.25">
      <c r="A12" s="22">
        <v>11</v>
      </c>
      <c r="B12" s="21" t="str">
        <f>'Excel-11'!$A$1</f>
        <v>11. ROLLED UP VALUE USING COUNTIF</v>
      </c>
    </row>
    <row r="13" spans="1:12" x14ac:dyDescent="0.25">
      <c r="A13" s="22">
        <v>12</v>
      </c>
      <c r="B13" s="21" t="str">
        <f>'Excel-12'!$A$1</f>
        <v>12.  ROLLED UP SUM/AGGREGATE USING SUMIF</v>
      </c>
    </row>
    <row r="14" spans="1:12" x14ac:dyDescent="0.25">
      <c r="A14" s="22">
        <v>13</v>
      </c>
      <c r="B14" s="21" t="str">
        <f>'Excel-13'!$A$1</f>
        <v>13. COMBINING SUMIF AND TEXT IN 1 ABOVE - USEFUL WHEN YOU WANT TO SHOW $320m AND NOT $320000000</v>
      </c>
    </row>
    <row r="15" spans="1:12" x14ac:dyDescent="0.25">
      <c r="A15" s="22">
        <v>14</v>
      </c>
      <c r="B15" s="21" t="str">
        <f>'Excel-14'!$A$1</f>
        <v>14. SUBSTITUTING VALUES</v>
      </c>
    </row>
    <row r="16" spans="1:12" x14ac:dyDescent="0.25">
      <c r="A16" s="22">
        <v>15</v>
      </c>
      <c r="B16" s="21" t="str">
        <f>'Excel-15'!$A$1</f>
        <v>15. REPLACING VALUES</v>
      </c>
    </row>
    <row r="17" spans="1:2" x14ac:dyDescent="0.25">
      <c r="A17" s="22">
        <v>16</v>
      </c>
      <c r="B17" s="21" t="str">
        <f>'Excel-16'!$A$1</f>
        <v>16. PROJECT DATES</v>
      </c>
    </row>
    <row r="18" spans="1:2" x14ac:dyDescent="0.25">
      <c r="A18" s="22">
        <v>17</v>
      </c>
    </row>
    <row r="19" spans="1:2" x14ac:dyDescent="0.25">
      <c r="A19" s="22">
        <v>18</v>
      </c>
    </row>
    <row r="20" spans="1:2" x14ac:dyDescent="0.25">
      <c r="A20" s="22">
        <v>19</v>
      </c>
    </row>
    <row r="21" spans="1:2" x14ac:dyDescent="0.25">
      <c r="A21" s="22">
        <v>20</v>
      </c>
    </row>
    <row r="22" spans="1:2" x14ac:dyDescent="0.25">
      <c r="A22" s="22">
        <v>21</v>
      </c>
    </row>
    <row r="23" spans="1:2" x14ac:dyDescent="0.25">
      <c r="A23" s="22">
        <v>22</v>
      </c>
    </row>
    <row r="24" spans="1:2" x14ac:dyDescent="0.25">
      <c r="A24" s="22">
        <v>23</v>
      </c>
    </row>
    <row r="25" spans="1:2" x14ac:dyDescent="0.25">
      <c r="A25" s="22">
        <v>24</v>
      </c>
    </row>
    <row r="26" spans="1:2" x14ac:dyDescent="0.25">
      <c r="A26" s="22">
        <v>25</v>
      </c>
    </row>
    <row r="27" spans="1:2" x14ac:dyDescent="0.25">
      <c r="A27" s="22">
        <v>26</v>
      </c>
    </row>
    <row r="28" spans="1:2" x14ac:dyDescent="0.25">
      <c r="A28" s="22">
        <v>27</v>
      </c>
    </row>
    <row r="29" spans="1:2" x14ac:dyDescent="0.25">
      <c r="A29" s="22">
        <v>28</v>
      </c>
    </row>
    <row r="30" spans="1:2" x14ac:dyDescent="0.25">
      <c r="A30" s="22">
        <v>29</v>
      </c>
    </row>
    <row r="31" spans="1:2" x14ac:dyDescent="0.25">
      <c r="A31" s="22">
        <v>30</v>
      </c>
    </row>
  </sheetData>
  <hyperlinks>
    <hyperlink ref="B2" location="'Excel-1'!A1" display="'Excel-1'!A1" xr:uid="{D13EB033-FC62-45EA-90D0-628E9C107975}"/>
    <hyperlink ref="B3" location="'Excel-2'!A1" display="'Excel-2'!A1" xr:uid="{52B8BFCF-E27A-4980-8B55-913D2648533A}"/>
    <hyperlink ref="B4" location="'Excel-3'!A1" display="'Excel-3'!A1" xr:uid="{3B8FC933-718B-4B17-9133-A8A27C46A201}"/>
    <hyperlink ref="B5" location="'Excel-4'!A1" display="'Excel-4'!A1" xr:uid="{660C7F38-D455-413B-9E57-AC8A9045D88A}"/>
    <hyperlink ref="B6" location="'Excel-5'!A1" display="'Excel-5'!A1" xr:uid="{15D18ABE-A997-4FF5-BDB1-1CD0C9937EFA}"/>
    <hyperlink ref="B7" location="'Excel-6'!A1" display="'Excel-6'!A1" xr:uid="{282C5C88-E42A-4FB8-B863-55EB773067EC}"/>
    <hyperlink ref="B8" location="'Excel-7'!A1" display="'Excel-7'!A1" xr:uid="{AF6F5971-0E08-40C8-9569-30B8E970ED9C}"/>
    <hyperlink ref="B9" location="'Excel-8'!A1" display="'Excel-8'!A1" xr:uid="{ABAAB8B2-F61A-4078-8F7B-B01B9C9DCCAD}"/>
    <hyperlink ref="B10" location="'Excel-9'!A1" display="'Excel-9'!A1" xr:uid="{B65C853C-C25E-41D4-9FEB-50450A44F040}"/>
    <hyperlink ref="B11" location="'Excel-10'!A1" display="'Excel-10'!A1" xr:uid="{5FC2B0B9-6BC5-4E27-89B4-48A84656EBBE}"/>
    <hyperlink ref="B12" location="'Excel-11'!A1" display="'Excel-11'!A1" xr:uid="{9C735B7F-B2A8-40D6-A4B7-872C2F6868B5}"/>
    <hyperlink ref="B13" location="'Excel-12'!A1" display="'Excel-12'!A1" xr:uid="{F59D196F-3AB5-4CE7-9F77-4D531E88D81D}"/>
    <hyperlink ref="B14" location="'Excel-13'!A1" display="'Excel-13'!A1" xr:uid="{F7076D88-5CA6-44F2-8864-4144069DE847}"/>
    <hyperlink ref="B15" location="'Excel-14'!A1" display="'Excel-14'!A1" xr:uid="{351E98AA-D673-4B2A-ADA4-B666FA7D6323}"/>
    <hyperlink ref="B16" location="'Excel-15'!A1" display="'Excel-15'!A1" xr:uid="{A568E195-F7FA-41ED-8DC0-3D81DD6567B8}"/>
    <hyperlink ref="B17" location="'Excel-16'!A1" display="'Excel-16'!A1" xr:uid="{0DAD1067-0D91-4683-BE40-99D8FE8C816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26097-235D-4A3E-9512-7FE0E9ABB317}">
  <dimension ref="A1:I4"/>
  <sheetViews>
    <sheetView workbookViewId="0">
      <selection activeCell="A2" sqref="A2"/>
    </sheetView>
  </sheetViews>
  <sheetFormatPr defaultRowHeight="15" x14ac:dyDescent="0.25"/>
  <cols>
    <col min="1" max="1" width="62" customWidth="1"/>
    <col min="2" max="8" width="15.28515625" customWidth="1"/>
  </cols>
  <sheetData>
    <row r="1" spans="1:9" s="9" customFormat="1" ht="28.9" customHeight="1" x14ac:dyDescent="0.25">
      <c r="A1" s="12" t="s">
        <v>136</v>
      </c>
      <c r="B1" s="12"/>
      <c r="C1" s="12"/>
      <c r="D1" s="12"/>
      <c r="E1" s="12"/>
      <c r="F1" s="12"/>
      <c r="G1" s="12"/>
      <c r="H1" s="12"/>
      <c r="I1" s="12"/>
    </row>
    <row r="2" spans="1:9" s="9" customFormat="1" ht="28.9" customHeight="1" x14ac:dyDescent="0.25">
      <c r="A2" s="13" t="s">
        <v>98</v>
      </c>
      <c r="B2" s="12"/>
      <c r="C2" s="12"/>
      <c r="D2" s="12"/>
      <c r="E2" s="12"/>
      <c r="F2" s="12"/>
      <c r="G2" s="12"/>
      <c r="H2" s="12"/>
      <c r="I2" s="12"/>
    </row>
    <row r="3" spans="1:9" x14ac:dyDescent="0.25">
      <c r="A3" s="1" t="str">
        <f>_xlfn.TEXTJOIN(", ",TRUE,B3:M3)</f>
        <v>Jan2023, Feb2023, Mar2023, Apr2023, May2023, June2023, Jul2023</v>
      </c>
      <c r="B3" s="5" t="s">
        <v>50</v>
      </c>
      <c r="C3" s="6" t="s">
        <v>51</v>
      </c>
      <c r="D3" s="6" t="s">
        <v>53</v>
      </c>
      <c r="E3" s="6" t="s">
        <v>52</v>
      </c>
      <c r="F3" s="6" t="s">
        <v>63</v>
      </c>
      <c r="G3" s="6" t="s">
        <v>62</v>
      </c>
      <c r="H3" s="5" t="s">
        <v>61</v>
      </c>
    </row>
    <row r="4" spans="1:9" x14ac:dyDescent="0.25">
      <c r="A4" s="1" t="str">
        <f>_xlfn.TEXTJOIN(", ",TRUE,B4:M4)</f>
        <v>Perth, Melbourne, Darwin, Sydney, Canberra, Hobart, Adelaide</v>
      </c>
      <c r="B4" t="s">
        <v>54</v>
      </c>
      <c r="C4" t="s">
        <v>55</v>
      </c>
      <c r="D4" t="s">
        <v>56</v>
      </c>
      <c r="E4" t="s">
        <v>57</v>
      </c>
      <c r="F4" t="s">
        <v>58</v>
      </c>
      <c r="G4" t="s">
        <v>59</v>
      </c>
      <c r="H4" t="s">
        <v>60</v>
      </c>
    </row>
  </sheetData>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9507B-406E-4AF1-82EC-E3F80C8ED9CC}">
  <dimension ref="A1:E6"/>
  <sheetViews>
    <sheetView workbookViewId="0">
      <selection activeCell="A2" sqref="A2"/>
    </sheetView>
  </sheetViews>
  <sheetFormatPr defaultRowHeight="15" x14ac:dyDescent="0.25"/>
  <cols>
    <col min="1" max="1" width="10.140625" bestFit="1" customWidth="1"/>
    <col min="2" max="2" width="10.5703125" customWidth="1"/>
    <col min="4" max="4" width="21" customWidth="1"/>
  </cols>
  <sheetData>
    <row r="1" spans="1:5" s="9" customFormat="1" ht="30.4" customHeight="1" x14ac:dyDescent="0.25">
      <c r="A1" s="12" t="s">
        <v>135</v>
      </c>
      <c r="B1" s="12"/>
      <c r="C1" s="12"/>
      <c r="D1" s="12"/>
      <c r="E1" s="12"/>
    </row>
    <row r="2" spans="1:5" s="9" customFormat="1" ht="30.4" customHeight="1" x14ac:dyDescent="0.25">
      <c r="A2" s="13" t="s">
        <v>99</v>
      </c>
      <c r="B2" s="12"/>
      <c r="C2" s="12"/>
      <c r="D2" s="12"/>
      <c r="E2" s="12"/>
    </row>
    <row r="3" spans="1:5" x14ac:dyDescent="0.25">
      <c r="A3" t="s">
        <v>64</v>
      </c>
      <c r="B3" t="s">
        <v>65</v>
      </c>
      <c r="D3" t="str">
        <f>A3&amp;B3</f>
        <v>FredSmith</v>
      </c>
    </row>
    <row r="4" spans="1:5" x14ac:dyDescent="0.25">
      <c r="A4" t="s">
        <v>66</v>
      </c>
      <c r="B4">
        <v>2017</v>
      </c>
      <c r="D4" t="str">
        <f>A4&amp;B4</f>
        <v>January2017</v>
      </c>
    </row>
    <row r="5" spans="1:5" x14ac:dyDescent="0.25">
      <c r="A5" t="s">
        <v>54</v>
      </c>
      <c r="B5" t="s">
        <v>67</v>
      </c>
      <c r="D5" t="str">
        <f>A5&amp;B5</f>
        <v>PerthAirport</v>
      </c>
    </row>
    <row r="6" spans="1:5" x14ac:dyDescent="0.25">
      <c r="A6" t="s">
        <v>68</v>
      </c>
      <c r="B6" t="s">
        <v>69</v>
      </c>
      <c r="D6" t="str">
        <f>A6&amp;B6</f>
        <v>EnterpriseLens</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4A75B-458B-4B9A-B7B9-47087CCBB220}">
  <dimension ref="A1:E15"/>
  <sheetViews>
    <sheetView workbookViewId="0">
      <selection activeCell="A2" sqref="A2"/>
    </sheetView>
  </sheetViews>
  <sheetFormatPr defaultRowHeight="15" x14ac:dyDescent="0.25"/>
  <sheetData>
    <row r="1" spans="1:5" s="12" customFormat="1" ht="30" customHeight="1" x14ac:dyDescent="0.25">
      <c r="A1" s="12" t="s">
        <v>134</v>
      </c>
    </row>
    <row r="2" spans="1:5" s="12" customFormat="1" ht="30" customHeight="1" x14ac:dyDescent="0.25">
      <c r="A2" s="13" t="s">
        <v>100</v>
      </c>
    </row>
    <row r="3" spans="1:5" x14ac:dyDescent="0.25">
      <c r="A3" t="s">
        <v>54</v>
      </c>
      <c r="C3">
        <f>COUNTIF(E3:E15,A3)</f>
        <v>3</v>
      </c>
      <c r="E3" t="s">
        <v>54</v>
      </c>
    </row>
    <row r="4" spans="1:5" x14ac:dyDescent="0.25">
      <c r="E4" t="s">
        <v>55</v>
      </c>
    </row>
    <row r="5" spans="1:5" x14ac:dyDescent="0.25">
      <c r="E5" t="s">
        <v>57</v>
      </c>
    </row>
    <row r="6" spans="1:5" x14ac:dyDescent="0.25">
      <c r="E6" t="s">
        <v>54</v>
      </c>
    </row>
    <row r="7" spans="1:5" x14ac:dyDescent="0.25">
      <c r="E7" t="s">
        <v>55</v>
      </c>
    </row>
    <row r="8" spans="1:5" x14ac:dyDescent="0.25">
      <c r="E8" t="s">
        <v>57</v>
      </c>
    </row>
    <row r="9" spans="1:5" x14ac:dyDescent="0.25">
      <c r="E9" t="s">
        <v>57</v>
      </c>
    </row>
    <row r="10" spans="1:5" x14ac:dyDescent="0.25">
      <c r="E10" t="s">
        <v>57</v>
      </c>
    </row>
    <row r="11" spans="1:5" x14ac:dyDescent="0.25">
      <c r="E11" t="s">
        <v>57</v>
      </c>
    </row>
    <row r="12" spans="1:5" x14ac:dyDescent="0.25">
      <c r="E12" t="s">
        <v>54</v>
      </c>
    </row>
    <row r="13" spans="1:5" x14ac:dyDescent="0.25">
      <c r="E13" t="s">
        <v>60</v>
      </c>
    </row>
    <row r="14" spans="1:5" x14ac:dyDescent="0.25">
      <c r="E14" t="s">
        <v>59</v>
      </c>
    </row>
    <row r="15" spans="1:5" x14ac:dyDescent="0.25">
      <c r="E15" t="s">
        <v>58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AF78A-1A41-4C55-93C1-15CDBC32F2B4}">
  <dimension ref="A1:H15"/>
  <sheetViews>
    <sheetView workbookViewId="0">
      <selection activeCell="A2" sqref="A2"/>
    </sheetView>
  </sheetViews>
  <sheetFormatPr defaultRowHeight="15" x14ac:dyDescent="0.25"/>
  <cols>
    <col min="5" max="5" width="13" customWidth="1"/>
  </cols>
  <sheetData>
    <row r="1" spans="1:8" s="9" customFormat="1" ht="28.9" customHeight="1" x14ac:dyDescent="0.25">
      <c r="A1" s="12" t="s">
        <v>133</v>
      </c>
      <c r="B1" s="12"/>
      <c r="C1" s="12"/>
      <c r="D1" s="12"/>
      <c r="E1" s="12"/>
      <c r="F1" s="12"/>
      <c r="G1" s="12"/>
      <c r="H1" s="12"/>
    </row>
    <row r="2" spans="1:8" s="9" customFormat="1" ht="28.9" customHeight="1" x14ac:dyDescent="0.25">
      <c r="A2" s="13" t="s">
        <v>101</v>
      </c>
      <c r="B2" s="12"/>
      <c r="C2" s="12"/>
      <c r="D2" s="12"/>
      <c r="E2" s="12"/>
      <c r="F2" s="12"/>
      <c r="G2" s="12"/>
      <c r="H2" s="12"/>
    </row>
    <row r="3" spans="1:8" x14ac:dyDescent="0.25">
      <c r="A3" t="s">
        <v>54</v>
      </c>
      <c r="C3">
        <f>SUMIF(E3:E15,A3,F3:F15)</f>
        <v>587</v>
      </c>
      <c r="E3" t="s">
        <v>54</v>
      </c>
      <c r="F3">
        <v>123</v>
      </c>
    </row>
    <row r="4" spans="1:8" x14ac:dyDescent="0.25">
      <c r="E4" t="s">
        <v>55</v>
      </c>
      <c r="F4">
        <v>55</v>
      </c>
    </row>
    <row r="5" spans="1:8" x14ac:dyDescent="0.25">
      <c r="E5" t="s">
        <v>57</v>
      </c>
      <c r="F5">
        <v>254</v>
      </c>
    </row>
    <row r="6" spans="1:8" x14ac:dyDescent="0.25">
      <c r="E6" t="s">
        <v>54</v>
      </c>
      <c r="F6">
        <v>345</v>
      </c>
    </row>
    <row r="7" spans="1:8" x14ac:dyDescent="0.25">
      <c r="E7" t="s">
        <v>55</v>
      </c>
      <c r="F7">
        <v>234</v>
      </c>
    </row>
    <row r="8" spans="1:8" x14ac:dyDescent="0.25">
      <c r="E8" t="s">
        <v>57</v>
      </c>
      <c r="F8">
        <v>323</v>
      </c>
    </row>
    <row r="9" spans="1:8" x14ac:dyDescent="0.25">
      <c r="E9" t="s">
        <v>57</v>
      </c>
      <c r="F9">
        <v>96</v>
      </c>
    </row>
    <row r="10" spans="1:8" x14ac:dyDescent="0.25">
      <c r="E10" t="s">
        <v>57</v>
      </c>
      <c r="F10">
        <v>110</v>
      </c>
    </row>
    <row r="11" spans="1:8" x14ac:dyDescent="0.25">
      <c r="E11" t="s">
        <v>57</v>
      </c>
      <c r="F11">
        <v>230</v>
      </c>
    </row>
    <row r="12" spans="1:8" x14ac:dyDescent="0.25">
      <c r="E12" t="s">
        <v>54</v>
      </c>
      <c r="F12">
        <v>119</v>
      </c>
    </row>
    <row r="13" spans="1:8" x14ac:dyDescent="0.25">
      <c r="E13" t="s">
        <v>60</v>
      </c>
      <c r="F13">
        <v>24</v>
      </c>
    </row>
    <row r="14" spans="1:8" x14ac:dyDescent="0.25">
      <c r="E14" t="s">
        <v>59</v>
      </c>
      <c r="F14">
        <v>85</v>
      </c>
    </row>
    <row r="15" spans="1:8" x14ac:dyDescent="0.25">
      <c r="E15" t="s">
        <v>58</v>
      </c>
      <c r="F15">
        <v>36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15D43-3F0B-4BF2-997D-2AE2C3AFE83D}">
  <dimension ref="A1:L19"/>
  <sheetViews>
    <sheetView workbookViewId="0">
      <selection activeCell="A2" sqref="A2"/>
    </sheetView>
  </sheetViews>
  <sheetFormatPr defaultRowHeight="15" x14ac:dyDescent="0.25"/>
  <sheetData>
    <row r="1" spans="1:12" s="9" customFormat="1" ht="30" customHeight="1" x14ac:dyDescent="0.25">
      <c r="A1" s="12" t="s">
        <v>132</v>
      </c>
      <c r="B1" s="12"/>
      <c r="C1" s="12"/>
      <c r="D1" s="12"/>
      <c r="E1" s="12"/>
      <c r="F1" s="12"/>
      <c r="G1" s="12"/>
      <c r="H1" s="12"/>
      <c r="I1" s="12"/>
      <c r="J1" s="12"/>
      <c r="K1" s="12"/>
      <c r="L1" s="12"/>
    </row>
    <row r="2" spans="1:12" s="9" customFormat="1" ht="30" customHeight="1" x14ac:dyDescent="0.25">
      <c r="A2" s="13" t="s">
        <v>102</v>
      </c>
      <c r="B2" s="12"/>
      <c r="C2" s="12"/>
      <c r="D2" s="12"/>
      <c r="E2" s="12"/>
      <c r="F2" s="12"/>
      <c r="G2" s="12"/>
      <c r="H2" s="12"/>
      <c r="I2" s="12"/>
      <c r="J2" s="12"/>
      <c r="K2" s="12"/>
      <c r="L2" s="12"/>
    </row>
    <row r="3" spans="1:12" x14ac:dyDescent="0.25">
      <c r="A3" t="s">
        <v>54</v>
      </c>
      <c r="C3" t="str">
        <f>TEXT(SUMIF(E3:E15,A3,F3:F15),"$[&gt;=1000000]0.0,,\M; [&gt;=1000] $0,K; $0.00")</f>
        <v xml:space="preserve"> $587.00</v>
      </c>
      <c r="E3" t="s">
        <v>54</v>
      </c>
      <c r="F3">
        <v>123</v>
      </c>
    </row>
    <row r="4" spans="1:12" x14ac:dyDescent="0.25">
      <c r="E4" t="s">
        <v>55</v>
      </c>
      <c r="F4">
        <v>55</v>
      </c>
    </row>
    <row r="5" spans="1:12" x14ac:dyDescent="0.25">
      <c r="E5" t="s">
        <v>57</v>
      </c>
      <c r="F5">
        <v>254</v>
      </c>
    </row>
    <row r="6" spans="1:12" x14ac:dyDescent="0.25">
      <c r="E6" t="s">
        <v>54</v>
      </c>
      <c r="F6">
        <v>345</v>
      </c>
    </row>
    <row r="7" spans="1:12" x14ac:dyDescent="0.25">
      <c r="E7" t="s">
        <v>55</v>
      </c>
      <c r="F7">
        <v>234</v>
      </c>
    </row>
    <row r="8" spans="1:12" x14ac:dyDescent="0.25">
      <c r="E8" t="s">
        <v>57</v>
      </c>
      <c r="F8">
        <v>323</v>
      </c>
    </row>
    <row r="9" spans="1:12" x14ac:dyDescent="0.25">
      <c r="E9" t="s">
        <v>57</v>
      </c>
      <c r="F9">
        <v>96</v>
      </c>
    </row>
    <row r="10" spans="1:12" x14ac:dyDescent="0.25">
      <c r="E10" t="s">
        <v>57</v>
      </c>
      <c r="F10">
        <v>110</v>
      </c>
    </row>
    <row r="11" spans="1:12" x14ac:dyDescent="0.25">
      <c r="E11" t="s">
        <v>57</v>
      </c>
      <c r="F11">
        <v>230</v>
      </c>
    </row>
    <row r="12" spans="1:12" x14ac:dyDescent="0.25">
      <c r="E12" t="s">
        <v>54</v>
      </c>
      <c r="F12">
        <v>119</v>
      </c>
    </row>
    <row r="13" spans="1:12" x14ac:dyDescent="0.25">
      <c r="E13" t="s">
        <v>60</v>
      </c>
      <c r="F13">
        <v>24</v>
      </c>
    </row>
    <row r="14" spans="1:12" x14ac:dyDescent="0.25">
      <c r="E14" t="s">
        <v>59</v>
      </c>
      <c r="F14">
        <v>85</v>
      </c>
    </row>
    <row r="15" spans="1:12" x14ac:dyDescent="0.25">
      <c r="E15" t="s">
        <v>58</v>
      </c>
      <c r="F15">
        <v>36</v>
      </c>
    </row>
    <row r="19" spans="4:4" x14ac:dyDescent="0.25">
      <c r="D19" s="6"/>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EB96D-0F68-4197-A113-D3ED525E8A26}">
  <dimension ref="A1:F10"/>
  <sheetViews>
    <sheetView workbookViewId="0">
      <selection activeCell="A2" sqref="A2"/>
    </sheetView>
  </sheetViews>
  <sheetFormatPr defaultRowHeight="15" x14ac:dyDescent="0.25"/>
  <sheetData>
    <row r="1" spans="1:6" s="9" customFormat="1" ht="30" customHeight="1" x14ac:dyDescent="0.25">
      <c r="A1" s="12" t="s">
        <v>131</v>
      </c>
      <c r="B1" s="12"/>
      <c r="C1" s="12"/>
      <c r="D1" s="12"/>
      <c r="E1" s="12"/>
      <c r="F1" s="12"/>
    </row>
    <row r="2" spans="1:6" s="9" customFormat="1" ht="30" customHeight="1" x14ac:dyDescent="0.25">
      <c r="A2" s="13" t="s">
        <v>103</v>
      </c>
      <c r="B2" s="12"/>
      <c r="C2" s="12"/>
      <c r="D2" s="12"/>
      <c r="E2" s="12"/>
      <c r="F2" s="12"/>
    </row>
    <row r="3" spans="1:6" s="9" customFormat="1" ht="30" customHeight="1" x14ac:dyDescent="0.25">
      <c r="A3" s="15" t="s">
        <v>104</v>
      </c>
      <c r="B3" s="12"/>
      <c r="C3" s="12"/>
      <c r="D3" s="12"/>
      <c r="E3" s="12"/>
      <c r="F3" s="12"/>
    </row>
    <row r="4" spans="1:6" x14ac:dyDescent="0.25">
      <c r="A4" s="7" t="s">
        <v>70</v>
      </c>
      <c r="B4" t="str">
        <f t="shared" ref="B4:B10" si="0">"S"&amp;SUBSTITUTE(A4," ","S")</f>
        <v>S1,S3,S7</v>
      </c>
      <c r="D4" s="7" t="s">
        <v>71</v>
      </c>
      <c r="E4" t="str">
        <f>"S"&amp;SUBSTITUTE(D4,",",",S")</f>
        <v>S1,S3,S7</v>
      </c>
    </row>
    <row r="5" spans="1:6" x14ac:dyDescent="0.25">
      <c r="A5" s="7" t="s">
        <v>72</v>
      </c>
      <c r="B5" t="str">
        <f t="shared" si="0"/>
        <v>S8,S1</v>
      </c>
      <c r="D5" s="7" t="s">
        <v>73</v>
      </c>
      <c r="E5" t="str">
        <f t="shared" ref="E5:E10" si="1">"S"&amp;SUBSTITUTE(D5,",",",S")</f>
        <v>S8,S1</v>
      </c>
    </row>
    <row r="6" spans="1:6" x14ac:dyDescent="0.25">
      <c r="A6" s="7" t="s">
        <v>74</v>
      </c>
      <c r="B6" t="str">
        <f t="shared" si="0"/>
        <v>S3,S4,S7</v>
      </c>
      <c r="D6" s="7" t="s">
        <v>75</v>
      </c>
      <c r="E6" t="str">
        <f t="shared" si="1"/>
        <v>S3,S4,S7</v>
      </c>
    </row>
    <row r="7" spans="1:6" x14ac:dyDescent="0.25">
      <c r="A7" s="7" t="s">
        <v>76</v>
      </c>
      <c r="B7" t="str">
        <f t="shared" si="0"/>
        <v>S1,S2</v>
      </c>
      <c r="D7" s="7" t="s">
        <v>77</v>
      </c>
      <c r="E7" t="str">
        <f t="shared" si="1"/>
        <v>S1,S2</v>
      </c>
    </row>
    <row r="8" spans="1:6" x14ac:dyDescent="0.25">
      <c r="A8" s="7" t="s">
        <v>78</v>
      </c>
      <c r="B8" t="str">
        <f t="shared" si="0"/>
        <v>S3,S4</v>
      </c>
      <c r="D8" s="7" t="s">
        <v>79</v>
      </c>
      <c r="E8" t="str">
        <f t="shared" si="1"/>
        <v>S3,S4</v>
      </c>
    </row>
    <row r="9" spans="1:6" x14ac:dyDescent="0.25">
      <c r="A9" s="7" t="s">
        <v>80</v>
      </c>
      <c r="B9" t="str">
        <f t="shared" si="0"/>
        <v>S3,S6</v>
      </c>
      <c r="D9" s="7" t="s">
        <v>81</v>
      </c>
      <c r="E9" t="str">
        <f t="shared" si="1"/>
        <v>S3,S6</v>
      </c>
    </row>
    <row r="10" spans="1:6" x14ac:dyDescent="0.25">
      <c r="A10" s="7" t="s">
        <v>82</v>
      </c>
      <c r="B10" t="str">
        <f t="shared" si="0"/>
        <v>S3</v>
      </c>
      <c r="D10" s="7" t="s">
        <v>82</v>
      </c>
      <c r="E10" t="str">
        <f t="shared" si="1"/>
        <v>S3</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ABC26-9970-4FE3-A4B6-F29519258446}">
  <dimension ref="A1:D7"/>
  <sheetViews>
    <sheetView workbookViewId="0">
      <selection activeCell="A2" sqref="A2"/>
    </sheetView>
  </sheetViews>
  <sheetFormatPr defaultRowHeight="15" customHeight="1" x14ac:dyDescent="0.25"/>
  <cols>
    <col min="1" max="1" width="82.42578125" customWidth="1"/>
    <col min="2" max="2" width="38.5703125" customWidth="1"/>
  </cols>
  <sheetData>
    <row r="1" spans="1:4" s="9" customFormat="1" ht="30" customHeight="1" x14ac:dyDescent="0.25">
      <c r="A1" s="12" t="s">
        <v>130</v>
      </c>
      <c r="B1" s="12"/>
      <c r="C1" s="12"/>
      <c r="D1" s="12"/>
    </row>
    <row r="2" spans="1:4" s="9" customFormat="1" ht="30" customHeight="1" x14ac:dyDescent="0.25">
      <c r="A2" s="13" t="s">
        <v>105</v>
      </c>
      <c r="B2" s="12"/>
      <c r="C2" s="12"/>
      <c r="D2" s="12"/>
    </row>
    <row r="3" spans="1:4" ht="15" customHeight="1" x14ac:dyDescent="0.25">
      <c r="A3" s="8" t="s">
        <v>87</v>
      </c>
      <c r="B3" t="str" cm="1">
        <f t="array" ref="B3">_xlfn.TEXTJOIN(",",TRUE,IFERROR("Risk"&amp;_xlfn.FILTERXML("&lt;t&gt;&lt;s&gt;"&amp;SUBSTITUTE(SUBSTITUTE(A3,", ","&lt;/s&gt;&lt;s&gt;"),".","&lt;/s&gt;&lt;s&gt;")&amp;"&lt;/s&gt;&lt;/t&gt;","//s[.=number(.)]"),""))</f>
        <v>Risk5,Risk8</v>
      </c>
    </row>
    <row r="4" spans="1:4" ht="15" customHeight="1" x14ac:dyDescent="0.25">
      <c r="A4" s="8" t="s">
        <v>83</v>
      </c>
      <c r="B4" t="str" cm="1">
        <f t="array" ref="B4">_xlfn.TEXTJOIN(",",TRUE,IFERROR("Risk"&amp;_xlfn.FILTERXML("&lt;t&gt;&lt;s&gt;"&amp;SUBSTITUTE(SUBSTITUTE(A4,", ","&lt;/s&gt;&lt;s&gt;"),".","&lt;/s&gt;&lt;s&gt;")&amp;"&lt;/s&gt;&lt;/t&gt;","//s[.=number(.)]"),""))</f>
        <v>Risk7</v>
      </c>
    </row>
    <row r="5" spans="1:4" ht="15" customHeight="1" x14ac:dyDescent="0.25">
      <c r="A5" s="8" t="s">
        <v>84</v>
      </c>
      <c r="B5" t="str" cm="1">
        <f t="array" ref="B5">_xlfn.TEXTJOIN(",",TRUE,IFERROR("Risk"&amp;_xlfn.FILTERXML("&lt;t&gt;&lt;s&gt;"&amp;SUBSTITUTE(SUBSTITUTE(A5,", ","&lt;/s&gt;&lt;s&gt;"),".","&lt;/s&gt;&lt;s&gt;")&amp;"&lt;/s&gt;&lt;/t&gt;","//s[.=number(.)]"),""))</f>
        <v>Risk2,Risk6,Risk1</v>
      </c>
    </row>
    <row r="6" spans="1:4" ht="15" customHeight="1" x14ac:dyDescent="0.25">
      <c r="A6" s="8" t="s">
        <v>85</v>
      </c>
      <c r="B6" t="str" cm="1">
        <f t="array" ref="B6">_xlfn.TEXTJOIN(",",TRUE,IFERROR("Risk"&amp;_xlfn.FILTERXML("&lt;t&gt;&lt;s&gt;"&amp;SUBSTITUTE(SUBSTITUTE(A6,", ","&lt;/s&gt;&lt;s&gt;"),".","&lt;/s&gt;&lt;s&gt;")&amp;"&lt;/s&gt;&lt;/t&gt;","//s[.=number(.)]"),""))</f>
        <v>Risk7,Risk2</v>
      </c>
    </row>
    <row r="7" spans="1:4" ht="15" customHeight="1" x14ac:dyDescent="0.25">
      <c r="A7" s="8" t="s">
        <v>86</v>
      </c>
      <c r="B7" t="str" cm="1">
        <f t="array" ref="B7">_xlfn.TEXTJOIN(",",TRUE,IFERROR("Risk"&amp;_xlfn.FILTERXML("&lt;t&gt;&lt;s&gt;"&amp;SUBSTITUTE(SUBSTITUTE(A7,", ","&lt;/s&gt;&lt;s&gt;"),".","&lt;/s&gt;&lt;s&gt;")&amp;"&lt;/s&gt;&lt;/t&gt;","//s[.=number(.)]"),""))</f>
        <v>Risk3,Risk1</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E8AFB-3992-49F1-9624-B387FE5BB7E9}">
  <dimension ref="A1:CG13"/>
  <sheetViews>
    <sheetView workbookViewId="0">
      <selection activeCell="A2" sqref="A2"/>
    </sheetView>
  </sheetViews>
  <sheetFormatPr defaultRowHeight="15" x14ac:dyDescent="0.25"/>
  <cols>
    <col min="1" max="1" width="10.7109375" bestFit="1" customWidth="1"/>
    <col min="2" max="2" width="13.140625" customWidth="1"/>
    <col min="3" max="3" width="19.42578125" style="3" customWidth="1"/>
    <col min="4" max="4" width="18.85546875" style="3" customWidth="1"/>
    <col min="5" max="5" width="20.42578125" style="3" customWidth="1"/>
    <col min="6" max="9" width="14.85546875" style="3" customWidth="1"/>
    <col min="13" max="13" width="12.28515625" customWidth="1"/>
  </cols>
  <sheetData>
    <row r="1" spans="1:85" s="9" customFormat="1" ht="28.9" customHeight="1" x14ac:dyDescent="0.25">
      <c r="A1" s="12" t="s">
        <v>129</v>
      </c>
      <c r="B1" s="12"/>
      <c r="C1" s="14"/>
      <c r="D1" s="14"/>
      <c r="E1" s="14"/>
      <c r="F1" s="14"/>
      <c r="G1" s="14"/>
      <c r="H1" s="14"/>
      <c r="I1" s="14"/>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row>
    <row r="2" spans="1:85" s="9" customFormat="1" ht="28.9" customHeight="1" x14ac:dyDescent="0.25">
      <c r="A2" s="13" t="s">
        <v>126</v>
      </c>
      <c r="B2" s="12"/>
      <c r="C2" s="14"/>
      <c r="D2" s="14"/>
      <c r="E2" s="14"/>
      <c r="F2" s="14"/>
      <c r="G2" s="14"/>
      <c r="H2" s="14"/>
      <c r="I2" s="14"/>
      <c r="J2" s="12"/>
      <c r="K2" s="12"/>
      <c r="L2" s="12"/>
      <c r="M2" s="12"/>
      <c r="N2" s="14">
        <v>1</v>
      </c>
      <c r="O2" s="14">
        <v>2</v>
      </c>
      <c r="P2" s="14">
        <v>3</v>
      </c>
      <c r="Q2" s="14">
        <v>4</v>
      </c>
      <c r="R2" s="14">
        <v>5</v>
      </c>
      <c r="S2" s="14">
        <v>6</v>
      </c>
      <c r="T2" s="14">
        <v>7</v>
      </c>
      <c r="U2" s="14">
        <v>8</v>
      </c>
      <c r="V2" s="14">
        <v>9</v>
      </c>
      <c r="W2" s="14">
        <v>10</v>
      </c>
      <c r="X2" s="14">
        <v>11</v>
      </c>
      <c r="Y2" s="14">
        <v>12</v>
      </c>
      <c r="Z2" s="14">
        <v>13</v>
      </c>
      <c r="AA2" s="14">
        <v>14</v>
      </c>
      <c r="AB2" s="14">
        <v>15</v>
      </c>
      <c r="AC2" s="14">
        <v>16</v>
      </c>
      <c r="AD2" s="14">
        <v>17</v>
      </c>
      <c r="AE2" s="14">
        <v>18</v>
      </c>
      <c r="AF2" s="14">
        <v>19</v>
      </c>
      <c r="AG2" s="14">
        <v>20</v>
      </c>
      <c r="AH2" s="14">
        <v>21</v>
      </c>
      <c r="AI2" s="14">
        <v>22</v>
      </c>
      <c r="AJ2" s="14">
        <v>23</v>
      </c>
      <c r="AK2" s="14">
        <v>24</v>
      </c>
      <c r="AL2" s="14">
        <v>25</v>
      </c>
      <c r="AM2" s="14">
        <v>26</v>
      </c>
      <c r="AN2" s="14">
        <v>27</v>
      </c>
      <c r="AO2" s="14">
        <v>28</v>
      </c>
      <c r="AP2" s="14">
        <v>29</v>
      </c>
      <c r="AQ2" s="14">
        <v>30</v>
      </c>
      <c r="AR2" s="14">
        <v>31</v>
      </c>
      <c r="AS2" s="14">
        <v>32</v>
      </c>
      <c r="AT2" s="14">
        <v>33</v>
      </c>
      <c r="AU2" s="14">
        <v>34</v>
      </c>
      <c r="AV2" s="14">
        <v>35</v>
      </c>
      <c r="AW2" s="14">
        <v>36</v>
      </c>
      <c r="AX2" s="14">
        <v>37</v>
      </c>
      <c r="AY2" s="14">
        <v>38</v>
      </c>
      <c r="AZ2" s="14">
        <v>39</v>
      </c>
      <c r="BA2" s="14">
        <v>40</v>
      </c>
      <c r="BB2" s="14">
        <v>41</v>
      </c>
      <c r="BC2" s="14">
        <v>42</v>
      </c>
      <c r="BD2" s="14">
        <v>43</v>
      </c>
      <c r="BE2" s="14">
        <v>44</v>
      </c>
      <c r="BF2" s="14">
        <v>45</v>
      </c>
      <c r="BG2" s="14">
        <v>46</v>
      </c>
      <c r="BH2" s="14">
        <v>47</v>
      </c>
      <c r="BI2" s="14">
        <v>48</v>
      </c>
      <c r="BJ2" s="14">
        <v>49</v>
      </c>
      <c r="BK2" s="14">
        <v>50</v>
      </c>
      <c r="BL2" s="14">
        <v>51</v>
      </c>
      <c r="BM2" s="14">
        <v>52</v>
      </c>
      <c r="BN2" s="14">
        <v>53</v>
      </c>
      <c r="BO2" s="14">
        <v>54</v>
      </c>
      <c r="BP2" s="14">
        <v>55</v>
      </c>
      <c r="BQ2" s="14">
        <v>56</v>
      </c>
      <c r="BR2" s="14">
        <v>57</v>
      </c>
      <c r="BS2" s="14">
        <v>58</v>
      </c>
      <c r="BT2" s="14">
        <v>59</v>
      </c>
      <c r="BU2" s="14">
        <v>60</v>
      </c>
      <c r="BV2" s="14">
        <v>61</v>
      </c>
      <c r="BW2" s="14">
        <v>62</v>
      </c>
      <c r="BX2" s="14">
        <v>63</v>
      </c>
      <c r="BY2" s="14">
        <v>64</v>
      </c>
      <c r="BZ2" s="14">
        <v>65</v>
      </c>
      <c r="CA2" s="14">
        <v>66</v>
      </c>
      <c r="CB2" s="14">
        <v>67</v>
      </c>
      <c r="CC2" s="14">
        <v>68</v>
      </c>
      <c r="CD2" s="14">
        <v>69</v>
      </c>
      <c r="CE2" s="14">
        <v>70</v>
      </c>
      <c r="CF2" s="14">
        <v>71</v>
      </c>
      <c r="CG2" s="14">
        <v>72</v>
      </c>
    </row>
    <row r="3" spans="1:85" x14ac:dyDescent="0.25">
      <c r="A3" t="s">
        <v>41</v>
      </c>
      <c r="B3" t="s">
        <v>42</v>
      </c>
      <c r="C3" s="3" t="s">
        <v>125</v>
      </c>
      <c r="D3" s="3" t="s">
        <v>124</v>
      </c>
      <c r="E3" s="3" t="s">
        <v>41</v>
      </c>
      <c r="F3" s="3" t="s">
        <v>42</v>
      </c>
      <c r="G3" s="3" t="s">
        <v>106</v>
      </c>
      <c r="H3" s="3" t="s">
        <v>107</v>
      </c>
      <c r="I3" s="3" t="s">
        <v>108</v>
      </c>
      <c r="J3" s="3" t="s">
        <v>109</v>
      </c>
      <c r="K3" s="3" t="s">
        <v>110</v>
      </c>
      <c r="L3" s="3" t="s">
        <v>111</v>
      </c>
      <c r="N3" s="3" t="s">
        <v>112</v>
      </c>
      <c r="O3" s="3" t="s">
        <v>113</v>
      </c>
      <c r="P3" s="3" t="s">
        <v>114</v>
      </c>
      <c r="Q3" s="3" t="s">
        <v>115</v>
      </c>
      <c r="R3" s="3" t="s">
        <v>116</v>
      </c>
      <c r="S3" s="3" t="s">
        <v>117</v>
      </c>
      <c r="T3" s="3" t="s">
        <v>118</v>
      </c>
      <c r="U3" s="3" t="s">
        <v>119</v>
      </c>
      <c r="V3" s="3" t="s">
        <v>120</v>
      </c>
      <c r="W3" s="3" t="s">
        <v>121</v>
      </c>
      <c r="X3" s="3" t="s">
        <v>122</v>
      </c>
      <c r="Y3" s="3" t="s">
        <v>123</v>
      </c>
      <c r="Z3" s="3" t="s">
        <v>112</v>
      </c>
      <c r="AA3" s="3" t="s">
        <v>113</v>
      </c>
      <c r="AB3" s="3" t="s">
        <v>114</v>
      </c>
      <c r="AC3" s="3" t="s">
        <v>115</v>
      </c>
      <c r="AD3" s="3" t="s">
        <v>116</v>
      </c>
      <c r="AE3" s="3" t="s">
        <v>117</v>
      </c>
      <c r="AF3" s="3" t="s">
        <v>118</v>
      </c>
      <c r="AG3" s="3" t="s">
        <v>119</v>
      </c>
      <c r="AH3" s="3" t="s">
        <v>120</v>
      </c>
      <c r="AI3" s="3" t="s">
        <v>121</v>
      </c>
      <c r="AJ3" s="3" t="s">
        <v>122</v>
      </c>
      <c r="AK3" s="3" t="s">
        <v>123</v>
      </c>
      <c r="AL3" s="3" t="s">
        <v>112</v>
      </c>
      <c r="AM3" s="3" t="s">
        <v>113</v>
      </c>
      <c r="AN3" s="3" t="s">
        <v>114</v>
      </c>
      <c r="AO3" s="3" t="s">
        <v>115</v>
      </c>
      <c r="AP3" s="3" t="s">
        <v>116</v>
      </c>
      <c r="AQ3" s="3" t="s">
        <v>117</v>
      </c>
      <c r="AR3" s="3" t="s">
        <v>118</v>
      </c>
      <c r="AS3" s="3" t="s">
        <v>119</v>
      </c>
      <c r="AT3" s="3" t="s">
        <v>120</v>
      </c>
      <c r="AU3" s="3" t="s">
        <v>121</v>
      </c>
      <c r="AV3" s="3" t="s">
        <v>122</v>
      </c>
      <c r="AW3" s="3" t="s">
        <v>123</v>
      </c>
      <c r="AX3" s="3" t="s">
        <v>112</v>
      </c>
      <c r="AY3" s="3" t="s">
        <v>113</v>
      </c>
      <c r="AZ3" s="3" t="s">
        <v>114</v>
      </c>
      <c r="BA3" s="3" t="s">
        <v>115</v>
      </c>
      <c r="BB3" s="3" t="s">
        <v>116</v>
      </c>
      <c r="BC3" s="3" t="s">
        <v>117</v>
      </c>
      <c r="BD3" s="3" t="s">
        <v>118</v>
      </c>
      <c r="BE3" s="3" t="s">
        <v>119</v>
      </c>
      <c r="BF3" s="3" t="s">
        <v>120</v>
      </c>
      <c r="BG3" s="3" t="s">
        <v>121</v>
      </c>
      <c r="BH3" s="3" t="s">
        <v>122</v>
      </c>
      <c r="BI3" s="3" t="s">
        <v>123</v>
      </c>
      <c r="BJ3" s="3" t="s">
        <v>112</v>
      </c>
      <c r="BK3" s="3" t="s">
        <v>113</v>
      </c>
      <c r="BL3" s="3" t="s">
        <v>114</v>
      </c>
      <c r="BM3" s="3" t="s">
        <v>115</v>
      </c>
      <c r="BN3" s="3" t="s">
        <v>116</v>
      </c>
      <c r="BO3" s="3" t="s">
        <v>117</v>
      </c>
      <c r="BP3" s="3" t="s">
        <v>118</v>
      </c>
      <c r="BQ3" s="3" t="s">
        <v>119</v>
      </c>
      <c r="BR3" s="3" t="s">
        <v>120</v>
      </c>
      <c r="BS3" s="3" t="s">
        <v>121</v>
      </c>
      <c r="BT3" s="3" t="s">
        <v>122</v>
      </c>
      <c r="BU3" s="3" t="s">
        <v>123</v>
      </c>
      <c r="BV3" s="3" t="s">
        <v>112</v>
      </c>
      <c r="BW3" s="3" t="s">
        <v>113</v>
      </c>
      <c r="BX3" s="3" t="s">
        <v>114</v>
      </c>
      <c r="BY3" s="3" t="s">
        <v>115</v>
      </c>
      <c r="BZ3" s="3" t="s">
        <v>116</v>
      </c>
      <c r="CA3" s="3" t="s">
        <v>117</v>
      </c>
      <c r="CB3" s="3" t="s">
        <v>118</v>
      </c>
      <c r="CC3" s="3" t="s">
        <v>119</v>
      </c>
      <c r="CD3" s="3" t="s">
        <v>120</v>
      </c>
      <c r="CE3" s="3" t="s">
        <v>121</v>
      </c>
      <c r="CF3" s="3" t="s">
        <v>122</v>
      </c>
      <c r="CG3" s="3" t="s">
        <v>123</v>
      </c>
    </row>
    <row r="4" spans="1:85" x14ac:dyDescent="0.25">
      <c r="A4" s="2">
        <v>44958</v>
      </c>
      <c r="B4" s="2">
        <v>45708</v>
      </c>
      <c r="C4" s="16" t="str">
        <f t="shared" ref="C4:C13" si="0">TEXT((DATEDIF(A4,B4,"M")+1),"#")</f>
        <v>25</v>
      </c>
      <c r="D4" s="17" t="str">
        <f>_xlfn.TEXTJOIN(",",TRUE,N4:BU4)</f>
        <v>Feb2023,Mar2023,Apr2023,May2023,Jun2023,Jul2023,Aug2023,Sep2023,Oct2023,Nov2023,Dec2023,Jan2024,Feb2024,Mar2024,Apr2024,May2024,Jun2024,Jul2024,Aug2024,Sep2024,Oct2024,Nov2024,Dec2024,Jan2025,Feb2025</v>
      </c>
      <c r="E4" s="18">
        <f t="shared" ref="E4:E13" si="1">A4</f>
        <v>44958</v>
      </c>
      <c r="F4" s="18">
        <f t="shared" ref="F4:F13" si="2">B4</f>
        <v>45708</v>
      </c>
      <c r="G4" s="19">
        <f>MONTH(E4)</f>
        <v>2</v>
      </c>
      <c r="H4" s="19">
        <f>MONTH(F4)</f>
        <v>2</v>
      </c>
      <c r="I4" s="19">
        <f>YEAR(E4)</f>
        <v>2023</v>
      </c>
      <c r="J4" s="19">
        <f>YEAR(F4)</f>
        <v>2025</v>
      </c>
      <c r="K4" s="19">
        <f t="shared" ref="K4:K13" si="3">(YEAR(F4)-YEAR(E4))</f>
        <v>2</v>
      </c>
      <c r="L4" s="19">
        <f t="shared" ref="L4:L12" si="4">IF(K4=0,H4,IF(K4=1,H4+12,IF(K4=2,H4+24,IF(K4=3,H4+36,IF(K4=4,H4+48,IF(K4=5,H4+60,IF(K4=6,H4+72,"False")))))))</f>
        <v>26</v>
      </c>
      <c r="N4" s="20" t="str">
        <f>IF(I4&gt;J4,"",(IF(AND(1 &gt;= G4, 1 &lt;= L4)=TRUE,"Jan"&amp;I4,"")))</f>
        <v/>
      </c>
      <c r="O4" s="20" t="str">
        <f>IF(I4&gt;J4,"",(IF(AND(2 &gt;= G4, 2 &lt;= L4)=TRUE,"Feb"&amp;I4,"")))</f>
        <v>Feb2023</v>
      </c>
      <c r="P4" s="20" t="str">
        <f>IF(I4&gt;J4,"",(IF(AND(3 &gt;= G4, 3 &lt;= L4)=TRUE,"Mar"&amp;I4,"")))</f>
        <v>Mar2023</v>
      </c>
      <c r="Q4" s="20" t="str">
        <f>IF(I4&gt;J4,"",(IF(AND(4 &gt;= G4, 4 &lt;= L4)=TRUE,"Apr"&amp;I4,"")))</f>
        <v>Apr2023</v>
      </c>
      <c r="R4" s="20" t="str">
        <f>IF(I4&gt;J4,"",(IF(AND(5 &gt;= G4, 5 &lt;= L4)=TRUE,"May"&amp;I4,"")))</f>
        <v>May2023</v>
      </c>
      <c r="S4" s="20" t="str">
        <f>IF(I4&gt;J4,"",(IF(AND(6 &gt;= G4, 6 &lt;= L4)=TRUE,"Jun"&amp;I4,"")))</f>
        <v>Jun2023</v>
      </c>
      <c r="T4" s="20" t="str">
        <f>IF(I4&gt;J4,"",(IF(AND(7 &gt;= G4, 7 &lt;= L4)=TRUE,"Jul"&amp;I4,"")))</f>
        <v>Jul2023</v>
      </c>
      <c r="U4" s="20" t="str">
        <f>IF(I4&gt;J4,"",(IF(AND(8 &gt;= G4, 8 &lt;= L4)=TRUE,"Aug"&amp;I4,"")))</f>
        <v>Aug2023</v>
      </c>
      <c r="V4" s="20" t="str">
        <f>IF(I4&gt;J4,"",(IF(AND(9 &gt;= G4, 9 &lt;= L4)=TRUE,"Sep"&amp;I4,"")))</f>
        <v>Sep2023</v>
      </c>
      <c r="W4" s="20" t="str">
        <f>IF(I4&gt;J4,"",(IF(AND(10 &gt;= G4, 10 &lt;= L4)=TRUE,"Oct"&amp;I4,"")))</f>
        <v>Oct2023</v>
      </c>
      <c r="X4" s="20" t="str">
        <f>IF(I4&gt;J4,"",(IF(AND(11 &gt;= G4, 11 &lt;= L4)=TRUE,"Nov"&amp;I4,"")))</f>
        <v>Nov2023</v>
      </c>
      <c r="Y4" s="20" t="str">
        <f>IF(I4&gt;J4,"",(IF(AND(12 &gt;= G4, 12 &lt;= L4)=TRUE,"Dec"&amp;I4,"")))</f>
        <v>Dec2023</v>
      </c>
      <c r="Z4" s="20" t="str">
        <f>IF(I4&gt;J4,"",(IF(AND(13 &gt;= G4, 13 &lt;= L4)=TRUE,"Jan"&amp;I4+1,"")))</f>
        <v>Jan2024</v>
      </c>
      <c r="AA4" s="20" t="str">
        <f>IF(I4&gt;J4,"",(IF(AND(14 &gt;= G4, 14 &lt;= L4)=TRUE,"Feb"&amp;I4+1,"")))</f>
        <v>Feb2024</v>
      </c>
      <c r="AB4" s="20" t="str">
        <f>IF(I4&gt;J4,"",(IF(AND(15 &gt;= G4, 15 &lt;= L4)=TRUE,"Mar"&amp;I4+1,"")))</f>
        <v>Mar2024</v>
      </c>
      <c r="AC4" s="20" t="str">
        <f>IF(I4&gt;J4,"",(IF(AND(16 &gt;= G4, 16 &lt;= L4)=TRUE,"Apr"&amp;I4+1,"")))</f>
        <v>Apr2024</v>
      </c>
      <c r="AD4" s="20" t="str">
        <f>IF(I4&gt;J4,"",(IF(AND(17 &gt;= G4, 17 &lt;= L4)=TRUE,"May"&amp;I4+1,"")))</f>
        <v>May2024</v>
      </c>
      <c r="AE4" s="20" t="str">
        <f>IF(I4&gt;J4,"",(IF(AND(18 &gt;= G4, 18 &lt;= L4)=TRUE,"Jun"&amp;I4+1,"")))</f>
        <v>Jun2024</v>
      </c>
      <c r="AF4" s="20" t="str">
        <f>IF(I4&gt;J4,"",(IF(AND(19 &gt;= G4, 19 &lt;= L4)=TRUE,"Jul"&amp;I4+1,"")))</f>
        <v>Jul2024</v>
      </c>
      <c r="AG4" s="20" t="str">
        <f>IF(I4&gt;J4,"",(IF(AND(20 &gt;= G4, 20 &lt;= L4)=TRUE,"Aug"&amp;I4+1,"")))</f>
        <v>Aug2024</v>
      </c>
      <c r="AH4" s="20" t="str">
        <f>IF(I4&gt;J4,"",(IF(AND(21 &gt;= G4, 21 &lt;= L4)=TRUE,"Sep"&amp;I4+1,"")))</f>
        <v>Sep2024</v>
      </c>
      <c r="AI4" s="20" t="str">
        <f>IF(I4&gt;J4,"",(IF(AND(22 &gt;= G4, 22 &lt;= L4)=TRUE,"Oct"&amp;I4+1,"")))</f>
        <v>Oct2024</v>
      </c>
      <c r="AJ4" s="20" t="str">
        <f>IF(I4&gt;J4,"",(IF(AND(23 &gt;= G4, 23 &lt;= L4)=TRUE,"Nov"&amp;I4+1,"")))</f>
        <v>Nov2024</v>
      </c>
      <c r="AK4" s="20" t="str">
        <f>IF(I4&gt;J4,"",(IF(AND(24 &gt;= G4, 24 &lt;= L4)=TRUE,"Dec"&amp;I4+1,"")))</f>
        <v>Dec2024</v>
      </c>
      <c r="AL4" s="20" t="str">
        <f>IF(I4&gt;J4,"",(IF(AND(25 &gt;= G4, 25 &lt;= L4)=TRUE,"Jan"&amp;I4+2,"")))</f>
        <v>Jan2025</v>
      </c>
      <c r="AM4" s="20" t="str">
        <f>IF(I4&gt;J4,"",(IF(AND(26 &gt;= G4, 26 &lt;= L4)=TRUE,"Feb"&amp;I4+2,"")))</f>
        <v>Feb2025</v>
      </c>
      <c r="AN4" s="20" t="str">
        <f>IF(I4&gt;J4,"",(IF(AND(27 &gt;= G4, 27 &lt;= L4)=TRUE,"Mar"&amp;I4+2,"")))</f>
        <v/>
      </c>
      <c r="AO4" s="20" t="str">
        <f>IF(I4&gt;J4,"",(IF(AND(28 &gt;= G4, 28 &lt;= L4)=TRUE,"Apr"&amp;I4+2,"")))</f>
        <v/>
      </c>
      <c r="AP4" s="20" t="str">
        <f>IF(I4&gt;J4,"",(IF(AND(29 &gt;= G4, 29 &lt;= L4)=TRUE,"May"&amp;I4+2,"")))</f>
        <v/>
      </c>
      <c r="AQ4" s="20" t="str">
        <f>IF(I4&gt;J4,"",(IF(AND(30 &gt;= G4, 30 &lt;= L4)=TRUE,AQ3&amp;I4+2,"")))</f>
        <v/>
      </c>
      <c r="AR4" s="20" t="str">
        <f>IF(I4&gt;J4,"",(IF(AND(31 &gt;= G4, 31 &lt;= L4)=TRUE,"Jul"&amp;I4+2,"")))</f>
        <v/>
      </c>
      <c r="AS4" s="20" t="str">
        <f>IF(I4&gt;J4,"",(IF(AND(32 &gt;= G4, 32 &lt;= L4)=TRUE,"Aug"&amp;I4+2,"")))</f>
        <v/>
      </c>
      <c r="AT4" s="20" t="str">
        <f>IF(I4&gt;J4,"",(IF(AND(33 &gt;= G4, 33 &lt;= L4)=TRUE,"Sep"&amp;I4+2,"")))</f>
        <v/>
      </c>
      <c r="AU4" s="20" t="str">
        <f>IF(I4&gt;J4,"",(IF(AND(34 &gt;= G4, 34 &lt;= L4)=TRUE,"Oct"&amp;I4+2,"")))</f>
        <v/>
      </c>
      <c r="AV4" s="20" t="str">
        <f>IF(I4&gt;J4,"",(IF(AND(35 &gt;= G4, 35 &lt;= L4)=TRUE,"Nov"&amp;I4+2,"")))</f>
        <v/>
      </c>
      <c r="AW4" s="20" t="str">
        <f>IF(I4&gt;J4,"",(IF(AND(36 &gt;= G4, 36 &lt;= L4)=TRUE,"Dec"&amp;I4+2,"")))</f>
        <v/>
      </c>
      <c r="AX4" s="20" t="str">
        <f>IF(I4&gt;J4,"",(IF(AND(37 &gt;= G4, 37 &lt;= L4)=TRUE,"Jan"&amp;I4+3,"")))</f>
        <v/>
      </c>
      <c r="AY4" s="20" t="str">
        <f>IF(I4&gt;J4,"",(IF(AND(38 &gt;= G4, 38 &lt;= L4)=TRUE,"Feb"&amp;I4+3,"")))</f>
        <v/>
      </c>
      <c r="AZ4" s="20" t="str">
        <f>IF(I4&gt;J4,"",(IF(AND(39 &gt;= G4, 39 &lt;= L4)=TRUE,"Mar"&amp;I4+3,"")))</f>
        <v/>
      </c>
      <c r="BA4" s="20" t="str">
        <f>IF(I4&gt;J4,"",(IF(AND(40 &gt;= G4, 40 &lt;= L4)=TRUE,"Apr"&amp;I4+3,"")))</f>
        <v/>
      </c>
      <c r="BB4" s="20" t="str">
        <f>IF(I4&gt;J4,"",(IF(AND(41 &gt;= G4, 41 &lt;= L4)=TRUE,"May"&amp;I4+3,"")))</f>
        <v/>
      </c>
      <c r="BC4" s="20" t="str">
        <f>IF(I4&gt;J4,"",(IF(AND(42 &gt;= G4, 42 &lt;= L4)=TRUE,"Jun"&amp;I4+3,"")))</f>
        <v/>
      </c>
      <c r="BD4" s="20" t="str">
        <f>IF(I4&gt;J4,"",(IF(AND(43 &gt;= G4, 43 &lt;= L4)=TRUE,"Jul"&amp;I4+3,"")))</f>
        <v/>
      </c>
      <c r="BE4" s="20" t="str">
        <f>IF(I4&gt;J4,"",(IF(AND(44 &gt;= G4, 44 &lt;= L4)=TRUE,"Aug"&amp;I4+3,"")))</f>
        <v/>
      </c>
      <c r="BF4" s="20" t="str">
        <f>IF(I4&gt;J4,"",(IF(AND(45 &gt;= G4, 45 &lt;= L4)=TRUE,"Sep"&amp;I4+3,"")))</f>
        <v/>
      </c>
      <c r="BG4" s="20" t="str">
        <f>IF(I4&gt;J4,"",(IF(AND(46 &gt;= G4, 46 &lt;= L4)=TRUE,"Oct"&amp;I4+3,"")))</f>
        <v/>
      </c>
      <c r="BH4" s="20" t="str">
        <f>IF(I4&gt;J4,"",(IF(AND(47 &gt;= G4, 47 &lt;= L4)=TRUE,"Nov"&amp;I4+3,"")))</f>
        <v/>
      </c>
      <c r="BI4" s="20" t="str">
        <f>IF(I4&gt;J4,"",(IF(AND(48 &gt;= G4, 48 &lt;= L4)=TRUE,"Dec"&amp;I4+3,"")))</f>
        <v/>
      </c>
      <c r="BJ4" s="20" t="str">
        <f>IF(I4&gt;J4,"",(IF(AND(49 &gt;= G4, 49 &lt;= L4)=TRUE,"Jan"&amp;I4+4,"")))</f>
        <v/>
      </c>
      <c r="BK4" s="20" t="str">
        <f>IF(I4&gt;J4,"",(IF(AND(50 &gt;= G4, 50 &lt;= L4)=TRUE,"Feb"&amp;I4+4,"")))</f>
        <v/>
      </c>
      <c r="BL4" s="20" t="str">
        <f>IF(I4&gt;J4,"",(IF(AND(51 &gt;= G4, 51 &lt;= L4)=TRUE,"Mar"&amp;I4+4,"")))</f>
        <v/>
      </c>
      <c r="BM4" s="20" t="str">
        <f>IF(I4&gt;J4,"",(IF(AND(52 &gt;= G4, 52 &lt;= L4)=TRUE,"Apr"&amp;I4+4,"")))</f>
        <v/>
      </c>
      <c r="BN4" s="20" t="str">
        <f>IF(I4&gt;J4,"",(IF(AND(53 &gt;= G4, 53 &lt;= L4)=TRUE,"May"&amp;I4+4,"")))</f>
        <v/>
      </c>
      <c r="BO4" s="20" t="str">
        <f>IF(I4&gt;J4,"",(IF(AND(54 &gt;= G4, 54 &lt;= L4)=TRUE,"Jun"&amp;I4+4,"")))</f>
        <v/>
      </c>
      <c r="BP4" s="20" t="str">
        <f>IF(I4&gt;J4,"",(IF(AND(55 &gt;= G4, 55 &lt;= L4)=TRUE,"Jul"&amp;I4+4,"")))</f>
        <v/>
      </c>
      <c r="BQ4" s="20" t="str">
        <f>IF(I4&gt;J4,"",(IF(AND(56 &gt;= G4, 56 &lt;= L4)=TRUE,"Aug"&amp;I4+4,"")))</f>
        <v/>
      </c>
      <c r="BR4" s="20" t="str">
        <f>IF(I4&gt;J4,"",(IF(AND(57 &gt;= G4, 57 &lt;= L4)=TRUE,"Sep"&amp;I4+4,"")))</f>
        <v/>
      </c>
      <c r="BS4" s="20" t="str">
        <f>IF(I4&gt;J4,"",(IF(AND(58 &gt;= G4, 58 &lt;= L4)=TRUE,"Oct"&amp;I4+4,"")))</f>
        <v/>
      </c>
      <c r="BT4" s="20" t="str">
        <f>IF(I4&gt;J4,"",(IF(AND(59 &gt;= G4, 59 &lt;= L4)=TRUE,"Nov"&amp;I4+4,"")))</f>
        <v/>
      </c>
      <c r="BU4" s="20" t="str">
        <f t="shared" ref="BU4:BU13" si="5">IF(I4&gt;J4,"",(IF(AND(60 &gt;= G4, 60 &lt;= L4)=TRUE,"Dec"&amp;I4+4,"")))</f>
        <v/>
      </c>
      <c r="BV4" s="20" t="str">
        <f t="shared" ref="BV4:BV12" si="6">IF(I4&gt;J4,"",(IF(AND(61 &gt;= G4, 61 &lt;= L4)=TRUE,"Jan"&amp;I4+5,"")))</f>
        <v/>
      </c>
      <c r="BW4" s="20" t="str">
        <f t="shared" ref="BW4:BW12" si="7">IF(I4&gt;J4,"",(IF(AND(62 &gt;= G4, 62 &lt;= L4)=TRUE,"Feb"&amp;I4+5,"")))</f>
        <v/>
      </c>
      <c r="BX4" s="20" t="str">
        <f t="shared" ref="BX4:BX12" si="8">IF(I4&gt;J4,"",(IF(AND(63 &gt;= G4, 63 &lt;= L4)=TRUE,"Mar"&amp;I4+5,"")))</f>
        <v/>
      </c>
      <c r="BY4" s="20" t="str">
        <f t="shared" ref="BY4:BY12" si="9">IF(I4&gt;J4,"",(IF(AND(64 &gt;= G4, 64 &lt;= L4)=TRUE,"Apr"&amp;I4+5,"")))</f>
        <v/>
      </c>
      <c r="BZ4" s="20" t="str">
        <f t="shared" ref="BZ4:BZ12" si="10">IF(I4&gt;J4,"",(IF(AND(65 &gt;= G4, 65 &lt;= L4)=TRUE,"May"&amp;I4+5,"")))</f>
        <v/>
      </c>
      <c r="CA4" s="20" t="str">
        <f t="shared" ref="CA4:CA12" si="11">IF(I4&gt;J4,"",(IF(AND(66 &gt;= G4, 66 &lt;= L4)=TRUE,"Jun"&amp;I4+5,"")))</f>
        <v/>
      </c>
      <c r="CB4" s="20" t="str">
        <f t="shared" ref="CB4:CB12" si="12">IF(I4&gt;J4,"",(IF(AND(67 &gt;= G4, 67 &lt;= L4)=TRUE,"Jul"&amp;I4+5,"")))</f>
        <v/>
      </c>
      <c r="CC4" s="20" t="str">
        <f t="shared" ref="CC4:CC12" si="13">IF(I4&gt;J4,"",(IF(AND(68 &gt;= G4, 68 &lt;= L4)=TRUE,"Aug"&amp;I4+5,"")))</f>
        <v/>
      </c>
      <c r="CD4" s="20" t="str">
        <f t="shared" ref="CD4:CD12" si="14">IF(I4&gt;J4,"",(IF(AND(69 &gt;= G4, 69 &lt;= L4)=TRUE,"Sep"&amp;I4+5,"")))</f>
        <v/>
      </c>
      <c r="CE4" s="20" t="str">
        <f t="shared" ref="CE4:CE12" si="15">IF(I4&gt;J4,"",(IF(AND(70 &gt;= G4, 70 &lt;= L4)=TRUE,"Oct"&amp;I4+5,"")))</f>
        <v/>
      </c>
      <c r="CF4" s="20" t="str">
        <f t="shared" ref="CF4:CF12" si="16">IF(I4&gt;J4,"",(IF(AND(71 &gt;= G4, 71 &lt;= L4)=TRUE,"Nov"&amp;I4+5,"")))</f>
        <v/>
      </c>
      <c r="CG4" s="20" t="str">
        <f t="shared" ref="CG4:CG13" si="17">IF(I4&gt;J4,"",(IF(AND(72 &gt;= G4, 72 &lt;= L4)=TRUE,"Dec"&amp;I4+5,"")))</f>
        <v/>
      </c>
    </row>
    <row r="5" spans="1:85" x14ac:dyDescent="0.25">
      <c r="A5" s="2">
        <v>44927</v>
      </c>
      <c r="B5" s="2">
        <v>45080</v>
      </c>
      <c r="C5" s="16" t="str">
        <f t="shared" si="0"/>
        <v>6</v>
      </c>
      <c r="D5" s="17" t="str">
        <f t="shared" ref="D5:D13" si="18">_xlfn.TEXTJOIN(",",TRUE,N5:BU5)</f>
        <v>Jan2023,Feb2023,Mar2023,Apr2023,May2023,Jun2023</v>
      </c>
      <c r="E5" s="18">
        <f t="shared" si="1"/>
        <v>44927</v>
      </c>
      <c r="F5" s="18">
        <f t="shared" si="2"/>
        <v>45080</v>
      </c>
      <c r="G5" s="19">
        <f t="shared" ref="G5:H13" si="19">MONTH(E5)</f>
        <v>1</v>
      </c>
      <c r="H5" s="19">
        <f t="shared" si="19"/>
        <v>6</v>
      </c>
      <c r="I5" s="19">
        <f t="shared" ref="I5:J13" si="20">YEAR(E5)</f>
        <v>2023</v>
      </c>
      <c r="J5" s="19">
        <f t="shared" si="20"/>
        <v>2023</v>
      </c>
      <c r="K5" s="19">
        <f t="shared" si="3"/>
        <v>0</v>
      </c>
      <c r="L5" s="19">
        <f t="shared" si="4"/>
        <v>6</v>
      </c>
      <c r="N5" s="20" t="str">
        <f t="shared" ref="N5:N13" si="21">IF(I5&gt;J5,"",(IF(AND(1 &gt;= G5, 1 &lt;= L5)=TRUE,"Jan"&amp;I5,"")))</f>
        <v>Jan2023</v>
      </c>
      <c r="O5" s="20" t="str">
        <f t="shared" ref="O5:O13" si="22">IF(I5&gt;J5,"",(IF(AND(2 &gt;= G5, 2 &lt;= L5)=TRUE,"Feb"&amp;I5,"")))</f>
        <v>Feb2023</v>
      </c>
      <c r="P5" s="20" t="str">
        <f t="shared" ref="P5:P13" si="23">IF(I5&gt;J5,"",(IF(AND(3 &gt;= G5, 3 &lt;= L5)=TRUE,"Mar"&amp;I5,"")))</f>
        <v>Mar2023</v>
      </c>
      <c r="Q5" s="20" t="str">
        <f t="shared" ref="Q5:Q13" si="24">IF(I5&gt;J5,"",(IF(AND(4 &gt;= G5, 4 &lt;= L5)=TRUE,"Apr"&amp;I5,"")))</f>
        <v>Apr2023</v>
      </c>
      <c r="R5" s="20" t="str">
        <f t="shared" ref="R5:R13" si="25">IF(I5&gt;J5,"",(IF(AND(5 &gt;= G5, 5 &lt;= L5)=TRUE,"May"&amp;I5,"")))</f>
        <v>May2023</v>
      </c>
      <c r="S5" s="20" t="str">
        <f t="shared" ref="S5:S13" si="26">IF(I5&gt;J5,"",(IF(AND(6 &gt;= G5, 6 &lt;= L5)=TRUE,"Jun"&amp;I5,"")))</f>
        <v>Jun2023</v>
      </c>
      <c r="T5" s="20" t="str">
        <f t="shared" ref="T5:T13" si="27">IF(I5&gt;J5,"",(IF(AND(7 &gt;= G5, 7 &lt;= L5)=TRUE,"Jul"&amp;I5,"")))</f>
        <v/>
      </c>
      <c r="U5" s="20" t="str">
        <f t="shared" ref="U5:U13" si="28">IF(I5&gt;J5,"",(IF(AND(8 &gt;= G5, 8 &lt;= L5)=TRUE,"Aug"&amp;I5,"")))</f>
        <v/>
      </c>
      <c r="V5" s="20" t="str">
        <f t="shared" ref="V5:V13" si="29">IF(I5&gt;J5,"",(IF(AND(9 &gt;= G5, 9 &lt;= L5)=TRUE,"Sep"&amp;I5,"")))</f>
        <v/>
      </c>
      <c r="W5" s="20" t="str">
        <f t="shared" ref="W5:W13" si="30">IF(I5&gt;J5,"",(IF(AND(10 &gt;= G5, 10 &lt;= L5)=TRUE,"Oct"&amp;I5,"")))</f>
        <v/>
      </c>
      <c r="X5" s="20" t="str">
        <f t="shared" ref="X5:X13" si="31">IF(I5&gt;J5,"",(IF(AND(11 &gt;= G5, 11 &lt;= L5)=TRUE,"Nov"&amp;I5,"")))</f>
        <v/>
      </c>
      <c r="Y5" s="20" t="str">
        <f t="shared" ref="Y5:Y13" si="32">IF(I5&gt;J5,"",(IF(AND(12 &gt;= G5, 12 &lt;= L5)=TRUE,"Dec"&amp;I5,"")))</f>
        <v/>
      </c>
      <c r="Z5" s="20" t="str">
        <f t="shared" ref="Z5:Z13" si="33">IF(I5&gt;J5,"",(IF(AND(13 &gt;= G5, 13 &lt;= L5)=TRUE,"Jan"&amp;I5+1,"")))</f>
        <v/>
      </c>
      <c r="AA5" s="20" t="str">
        <f t="shared" ref="AA5:AA13" si="34">IF(I5&gt;J5,"",(IF(AND(14 &gt;= G5, 14 &lt;= L5)=TRUE,"Feb"&amp;I5+1,"")))</f>
        <v/>
      </c>
      <c r="AB5" s="20" t="str">
        <f t="shared" ref="AB5:AB13" si="35">IF(I5&gt;J5,"",(IF(AND(15 &gt;= G5, 15 &lt;= L5)=TRUE,"Mar"&amp;I5+1,"")))</f>
        <v/>
      </c>
      <c r="AC5" s="20" t="str">
        <f t="shared" ref="AC5:AC13" si="36">IF(I5&gt;J5,"",(IF(AND(16 &gt;= G5, 16 &lt;= L5)=TRUE,"Apr"&amp;I5+1,"")))</f>
        <v/>
      </c>
      <c r="AD5" s="20" t="str">
        <f t="shared" ref="AD5:AD13" si="37">IF(I5&gt;J5,"",(IF(AND(17 &gt;= G5, 17 &lt;= L5)=TRUE,"May"&amp;I5+1,"")))</f>
        <v/>
      </c>
      <c r="AE5" s="20" t="str">
        <f t="shared" ref="AE5:AE13" si="38">IF(I5&gt;J5,"",(IF(AND(18 &gt;= G5, 18 &lt;= L5)=TRUE,"Jun"&amp;I5+1,"")))</f>
        <v/>
      </c>
      <c r="AF5" s="20" t="str">
        <f t="shared" ref="AF5:AF13" si="39">IF(I5&gt;J5,"",(IF(AND(19 &gt;= G5, 19 &lt;= L5)=TRUE,"Jul"&amp;I5+1,"")))</f>
        <v/>
      </c>
      <c r="AG5" s="20" t="str">
        <f t="shared" ref="AG5:AG13" si="40">IF(I5&gt;J5,"",(IF(AND(20 &gt;= G5, 20 &lt;= L5)=TRUE,"Aug"&amp;I5+1,"")))</f>
        <v/>
      </c>
      <c r="AH5" s="20" t="str">
        <f t="shared" ref="AH5:AH13" si="41">IF(I5&gt;J5,"",(IF(AND(21 &gt;= G5, 21 &lt;= L5)=TRUE,"Sep"&amp;I5+1,"")))</f>
        <v/>
      </c>
      <c r="AI5" s="20" t="str">
        <f t="shared" ref="AI5:AI13" si="42">IF(I5&gt;J5,"",(IF(AND(22 &gt;= G5, 22 &lt;= L5)=TRUE,"Oct"&amp;I5+1,"")))</f>
        <v/>
      </c>
      <c r="AJ5" s="20" t="str">
        <f t="shared" ref="AJ5:AJ13" si="43">IF(I5&gt;J5,"",(IF(AND(23 &gt;= G5, 23 &lt;= L5)=TRUE,"Nov"&amp;I5+1,"")))</f>
        <v/>
      </c>
      <c r="AK5" s="20" t="str">
        <f t="shared" ref="AK5:AK13" si="44">IF(I5&gt;J5,"",(IF(AND(24 &gt;= G5, 24 &lt;= L5)=TRUE,"Dec"&amp;I5+1,"")))</f>
        <v/>
      </c>
      <c r="AL5" s="20" t="str">
        <f t="shared" ref="AL5:AL13" si="45">IF(I5&gt;J5,"",(IF(AND(25 &gt;= G5, 25 &lt;= L5)=TRUE,"Jan"&amp;I5+2,"")))</f>
        <v/>
      </c>
      <c r="AM5" s="20" t="str">
        <f t="shared" ref="AM5:AM13" si="46">IF(I5&gt;J5,"",(IF(AND(26 &gt;= G5, 26 &lt;= L5)=TRUE,"Feb"&amp;I5+2,"")))</f>
        <v/>
      </c>
      <c r="AN5" s="20" t="str">
        <f t="shared" ref="AN5:AN13" si="47">IF(I5&gt;J5,"",(IF(AND(27 &gt;= G5, 27 &lt;= L5)=TRUE,"Mar"&amp;I5+2,"")))</f>
        <v/>
      </c>
      <c r="AO5" s="20" t="str">
        <f t="shared" ref="AO5:AO13" si="48">IF(I5&gt;J5,"",(IF(AND(28 &gt;= G5, 28 &lt;= L5)=TRUE,"Apr"&amp;I5+2,"")))</f>
        <v/>
      </c>
      <c r="AP5" s="20" t="str">
        <f t="shared" ref="AP5:AP13" si="49">IF(I5&gt;J5,"",(IF(AND(29 &gt;= G5, 29 &lt;= L5)=TRUE,"May"&amp;I5+2,"")))</f>
        <v/>
      </c>
      <c r="AQ5" s="20" t="str">
        <f t="shared" ref="AQ5:AQ13" si="50">IF(I5&gt;J5,"",(IF(AND(30 &gt;= G5, 30 &lt;= L5)=TRUE,AQ4&amp;I5+2,"")))</f>
        <v/>
      </c>
      <c r="AR5" s="20" t="str">
        <f t="shared" ref="AR5:AR13" si="51">IF(I5&gt;J5,"",(IF(AND(31 &gt;= G5, 31 &lt;= L5)=TRUE,"Jul"&amp;I5+2,"")))</f>
        <v/>
      </c>
      <c r="AS5" s="20" t="str">
        <f t="shared" ref="AS5:AS13" si="52">IF(I5&gt;J5,"",(IF(AND(32 &gt;= G5, 32 &lt;= L5)=TRUE,"Aug"&amp;I5+2,"")))</f>
        <v/>
      </c>
      <c r="AT5" s="20" t="str">
        <f t="shared" ref="AT5:AT13" si="53">IF(I5&gt;J5,"",(IF(AND(33 &gt;= G5, 33 &lt;= L5)=TRUE,"Sep"&amp;I5+2,"")))</f>
        <v/>
      </c>
      <c r="AU5" s="20" t="str">
        <f t="shared" ref="AU5:AU13" si="54">IF(I5&gt;J5,"",(IF(AND(34 &gt;= G5, 34 &lt;= L5)=TRUE,"Oct"&amp;I5+2,"")))</f>
        <v/>
      </c>
      <c r="AV5" s="20" t="str">
        <f t="shared" ref="AV5:AV13" si="55">IF(I5&gt;J5,"",(IF(AND(35 &gt;= G5, 35 &lt;= L5)=TRUE,"Nov"&amp;I5+2,"")))</f>
        <v/>
      </c>
      <c r="AW5" s="20" t="str">
        <f t="shared" ref="AW5:AW13" si="56">IF(I5&gt;J5,"",(IF(AND(36 &gt;= G5, 36 &lt;= L5)=TRUE,"Dec"&amp;I5+2,"")))</f>
        <v/>
      </c>
      <c r="AX5" s="20" t="str">
        <f t="shared" ref="AX5:AX13" si="57">IF(I5&gt;J5,"",(IF(AND(37 &gt;= G5, 37 &lt;= L5)=TRUE,"Jan"&amp;I5+3,"")))</f>
        <v/>
      </c>
      <c r="AY5" s="20" t="str">
        <f t="shared" ref="AY5:AY13" si="58">IF(I5&gt;J5,"",(IF(AND(38 &gt;= G5, 38 &lt;= L5)=TRUE,"Feb"&amp;I5+3,"")))</f>
        <v/>
      </c>
      <c r="AZ5" s="20" t="str">
        <f t="shared" ref="AZ5:AZ13" si="59">IF(I5&gt;J5,"",(IF(AND(39 &gt;= G5, 39 &lt;= L5)=TRUE,"Mar"&amp;I5+3,"")))</f>
        <v/>
      </c>
      <c r="BA5" s="20" t="str">
        <f t="shared" ref="BA5:BA13" si="60">IF(I5&gt;J5,"",(IF(AND(40 &gt;= G5, 40 &lt;= L5)=TRUE,"Apr"&amp;I5+3,"")))</f>
        <v/>
      </c>
      <c r="BB5" s="20" t="str">
        <f t="shared" ref="BB5:BB13" si="61">IF(I5&gt;J5,"",(IF(AND(41 &gt;= G5, 41 &lt;= L5)=TRUE,"May"&amp;I5+3,"")))</f>
        <v/>
      </c>
      <c r="BC5" s="20" t="str">
        <f t="shared" ref="BC5:BC13" si="62">IF(I5&gt;J5,"",(IF(AND(42 &gt;= G5, 42 &lt;= L5)=TRUE,"Jun"&amp;I5+3,"")))</f>
        <v/>
      </c>
      <c r="BD5" s="20" t="str">
        <f t="shared" ref="BD5:BD13" si="63">IF(I5&gt;J5,"",(IF(AND(43 &gt;= G5, 43 &lt;= L5)=TRUE,"Jul"&amp;I5+3,"")))</f>
        <v/>
      </c>
      <c r="BE5" s="20" t="str">
        <f t="shared" ref="BE5:BE13" si="64">IF(I5&gt;J5,"",(IF(AND(44 &gt;= G5, 44 &lt;= L5)=TRUE,"Aug"&amp;I5+3,"")))</f>
        <v/>
      </c>
      <c r="BF5" s="20" t="str">
        <f t="shared" ref="BF5:BF13" si="65">IF(I5&gt;J5,"",(IF(AND(45 &gt;= G5, 45 &lt;= L5)=TRUE,"Sep"&amp;I5+3,"")))</f>
        <v/>
      </c>
      <c r="BG5" s="20" t="str">
        <f t="shared" ref="BG5:BG13" si="66">IF(I5&gt;J5,"",(IF(AND(46 &gt;= G5, 46 &lt;= L5)=TRUE,"Oct"&amp;I5+3,"")))</f>
        <v/>
      </c>
      <c r="BH5" s="20" t="str">
        <f t="shared" ref="BH5:BH13" si="67">IF(I5&gt;J5,"",(IF(AND(47 &gt;= G5, 47 &lt;= L5)=TRUE,"Nov"&amp;I5+3,"")))</f>
        <v/>
      </c>
      <c r="BI5" s="20" t="str">
        <f t="shared" ref="BI5:BI13" si="68">IF(I5&gt;J5,"",(IF(AND(48 &gt;= G5, 48 &lt;= L5)=TRUE,"Dec"&amp;I5+3,"")))</f>
        <v/>
      </c>
      <c r="BJ5" s="20" t="str">
        <f t="shared" ref="BJ5:BJ13" si="69">IF(I5&gt;J5,"",(IF(AND(49 &gt;= G5, 49 &lt;= L5)=TRUE,"Jan"&amp;I5+4,"")))</f>
        <v/>
      </c>
      <c r="BK5" s="20" t="str">
        <f t="shared" ref="BK5:BK13" si="70">IF(I5&gt;J5,"",(IF(AND(50 &gt;= G5, 50 &lt;= L5)=TRUE,"Feb"&amp;I5+4,"")))</f>
        <v/>
      </c>
      <c r="BL5" s="20" t="str">
        <f t="shared" ref="BL5:BL13" si="71">IF(I5&gt;J5,"",(IF(AND(51 &gt;= G5, 51 &lt;= L5)=TRUE,"Mar"&amp;I5+4,"")))</f>
        <v/>
      </c>
      <c r="BM5" s="20" t="str">
        <f t="shared" ref="BM5:BM13" si="72">IF(I5&gt;J5,"",(IF(AND(52 &gt;= G5, 52 &lt;= L5)=TRUE,"Apr"&amp;I5+4,"")))</f>
        <v/>
      </c>
      <c r="BN5" s="20" t="str">
        <f t="shared" ref="BN5:BN13" si="73">IF(I5&gt;J5,"",(IF(AND(53 &gt;= G5, 53 &lt;= L5)=TRUE,"May"&amp;I5+4,"")))</f>
        <v/>
      </c>
      <c r="BO5" s="20" t="str">
        <f t="shared" ref="BO5:BO13" si="74">IF(I5&gt;J5,"",(IF(AND(54 &gt;= G5, 54 &lt;= L5)=TRUE,"Jun"&amp;I5+4,"")))</f>
        <v/>
      </c>
      <c r="BP5" s="20" t="str">
        <f t="shared" ref="BP5:BP13" si="75">IF(I5&gt;J5,"",(IF(AND(55 &gt;= G5, 55 &lt;= L5)=TRUE,"Jul"&amp;I5+4,"")))</f>
        <v/>
      </c>
      <c r="BQ5" s="20" t="str">
        <f t="shared" ref="BQ5:BQ13" si="76">IF(I5&gt;J5,"",(IF(AND(56 &gt;= G5, 56 &lt;= L5)=TRUE,"Aug"&amp;I5+4,"")))</f>
        <v/>
      </c>
      <c r="BR5" s="20" t="str">
        <f t="shared" ref="BR5:BR13" si="77">IF(I5&gt;J5,"",(IF(AND(57 &gt;= G5, 57 &lt;= L5)=TRUE,"Sep"&amp;I5+4,"")))</f>
        <v/>
      </c>
      <c r="BS5" s="20" t="str">
        <f t="shared" ref="BS5:BS13" si="78">IF(I5&gt;J5,"",(IF(AND(58 &gt;= G5, 58 &lt;= L5)=TRUE,"Oct"&amp;I5+4,"")))</f>
        <v/>
      </c>
      <c r="BT5" s="20" t="str">
        <f t="shared" ref="BT5:BT13" si="79">IF(I5&gt;J5,"",(IF(AND(59 &gt;= G5, 59 &lt;= L5)=TRUE,"Nov"&amp;I5+4,"")))</f>
        <v/>
      </c>
      <c r="BU5" s="20" t="str">
        <f t="shared" si="5"/>
        <v/>
      </c>
      <c r="BV5" s="20" t="str">
        <f t="shared" si="6"/>
        <v/>
      </c>
      <c r="BW5" s="20" t="str">
        <f t="shared" si="7"/>
        <v/>
      </c>
      <c r="BX5" s="20" t="str">
        <f t="shared" si="8"/>
        <v/>
      </c>
      <c r="BY5" s="20" t="str">
        <f t="shared" si="9"/>
        <v/>
      </c>
      <c r="BZ5" s="20" t="str">
        <f t="shared" si="10"/>
        <v/>
      </c>
      <c r="CA5" s="20" t="str">
        <f t="shared" si="11"/>
        <v/>
      </c>
      <c r="CB5" s="20" t="str">
        <f t="shared" si="12"/>
        <v/>
      </c>
      <c r="CC5" s="20" t="str">
        <f t="shared" si="13"/>
        <v/>
      </c>
      <c r="CD5" s="20" t="str">
        <f t="shared" si="14"/>
        <v/>
      </c>
      <c r="CE5" s="20" t="str">
        <f t="shared" si="15"/>
        <v/>
      </c>
      <c r="CF5" s="20" t="str">
        <f t="shared" si="16"/>
        <v/>
      </c>
      <c r="CG5" s="20" t="str">
        <f t="shared" si="17"/>
        <v/>
      </c>
    </row>
    <row r="6" spans="1:85" x14ac:dyDescent="0.25">
      <c r="A6" s="2">
        <v>44987</v>
      </c>
      <c r="B6" s="2">
        <v>46176</v>
      </c>
      <c r="C6" s="16" t="str">
        <f t="shared" si="0"/>
        <v>40</v>
      </c>
      <c r="D6" s="17" t="str">
        <f t="shared" si="18"/>
        <v>Mar2023,Apr2023,May2023,Jun2023,Jul2023,Aug2023,Sep2023,Oct2023,Nov2023,Dec2023,Jan2024,Feb2024,Mar2024,Apr2024,May2024,Jun2024,Jul2024,Aug2024,Sep2024,Oct2024,Nov2024,Dec2024,Jan2025,Feb2025,Mar2025,Apr2025,May2025,2025,Jul2025,Aug2025,Sep2025,Oct2025,Nov2025,Dec2025,Jan2026,Feb2026,Mar2026,Apr2026,May2026,Jun2026</v>
      </c>
      <c r="E6" s="18">
        <f t="shared" si="1"/>
        <v>44987</v>
      </c>
      <c r="F6" s="18">
        <f t="shared" si="2"/>
        <v>46176</v>
      </c>
      <c r="G6" s="19">
        <f t="shared" si="19"/>
        <v>3</v>
      </c>
      <c r="H6" s="19">
        <f t="shared" si="19"/>
        <v>6</v>
      </c>
      <c r="I6" s="19">
        <f t="shared" si="20"/>
        <v>2023</v>
      </c>
      <c r="J6" s="19">
        <f t="shared" si="20"/>
        <v>2026</v>
      </c>
      <c r="K6" s="19">
        <f t="shared" si="3"/>
        <v>3</v>
      </c>
      <c r="L6" s="19">
        <f t="shared" si="4"/>
        <v>42</v>
      </c>
      <c r="N6" s="20" t="str">
        <f t="shared" si="21"/>
        <v/>
      </c>
      <c r="O6" s="20" t="str">
        <f t="shared" si="22"/>
        <v/>
      </c>
      <c r="P6" s="20" t="str">
        <f t="shared" si="23"/>
        <v>Mar2023</v>
      </c>
      <c r="Q6" s="20" t="str">
        <f t="shared" si="24"/>
        <v>Apr2023</v>
      </c>
      <c r="R6" s="20" t="str">
        <f t="shared" si="25"/>
        <v>May2023</v>
      </c>
      <c r="S6" s="20" t="str">
        <f t="shared" si="26"/>
        <v>Jun2023</v>
      </c>
      <c r="T6" s="20" t="str">
        <f t="shared" si="27"/>
        <v>Jul2023</v>
      </c>
      <c r="U6" s="20" t="str">
        <f t="shared" si="28"/>
        <v>Aug2023</v>
      </c>
      <c r="V6" s="20" t="str">
        <f t="shared" si="29"/>
        <v>Sep2023</v>
      </c>
      <c r="W6" s="20" t="str">
        <f t="shared" si="30"/>
        <v>Oct2023</v>
      </c>
      <c r="X6" s="20" t="str">
        <f t="shared" si="31"/>
        <v>Nov2023</v>
      </c>
      <c r="Y6" s="20" t="str">
        <f t="shared" si="32"/>
        <v>Dec2023</v>
      </c>
      <c r="Z6" s="20" t="str">
        <f t="shared" si="33"/>
        <v>Jan2024</v>
      </c>
      <c r="AA6" s="20" t="str">
        <f t="shared" si="34"/>
        <v>Feb2024</v>
      </c>
      <c r="AB6" s="20" t="str">
        <f t="shared" si="35"/>
        <v>Mar2024</v>
      </c>
      <c r="AC6" s="20" t="str">
        <f t="shared" si="36"/>
        <v>Apr2024</v>
      </c>
      <c r="AD6" s="20" t="str">
        <f t="shared" si="37"/>
        <v>May2024</v>
      </c>
      <c r="AE6" s="20" t="str">
        <f t="shared" si="38"/>
        <v>Jun2024</v>
      </c>
      <c r="AF6" s="20" t="str">
        <f t="shared" si="39"/>
        <v>Jul2024</v>
      </c>
      <c r="AG6" s="20" t="str">
        <f t="shared" si="40"/>
        <v>Aug2024</v>
      </c>
      <c r="AH6" s="20" t="str">
        <f t="shared" si="41"/>
        <v>Sep2024</v>
      </c>
      <c r="AI6" s="20" t="str">
        <f t="shared" si="42"/>
        <v>Oct2024</v>
      </c>
      <c r="AJ6" s="20" t="str">
        <f t="shared" si="43"/>
        <v>Nov2024</v>
      </c>
      <c r="AK6" s="20" t="str">
        <f t="shared" si="44"/>
        <v>Dec2024</v>
      </c>
      <c r="AL6" s="20" t="str">
        <f t="shared" si="45"/>
        <v>Jan2025</v>
      </c>
      <c r="AM6" s="20" t="str">
        <f t="shared" si="46"/>
        <v>Feb2025</v>
      </c>
      <c r="AN6" s="20" t="str">
        <f t="shared" si="47"/>
        <v>Mar2025</v>
      </c>
      <c r="AO6" s="20" t="str">
        <f t="shared" si="48"/>
        <v>Apr2025</v>
      </c>
      <c r="AP6" s="20" t="str">
        <f t="shared" si="49"/>
        <v>May2025</v>
      </c>
      <c r="AQ6" s="20" t="str">
        <f t="shared" si="50"/>
        <v>2025</v>
      </c>
      <c r="AR6" s="20" t="str">
        <f t="shared" si="51"/>
        <v>Jul2025</v>
      </c>
      <c r="AS6" s="20" t="str">
        <f t="shared" si="52"/>
        <v>Aug2025</v>
      </c>
      <c r="AT6" s="20" t="str">
        <f t="shared" si="53"/>
        <v>Sep2025</v>
      </c>
      <c r="AU6" s="20" t="str">
        <f t="shared" si="54"/>
        <v>Oct2025</v>
      </c>
      <c r="AV6" s="20" t="str">
        <f t="shared" si="55"/>
        <v>Nov2025</v>
      </c>
      <c r="AW6" s="20" t="str">
        <f t="shared" si="56"/>
        <v>Dec2025</v>
      </c>
      <c r="AX6" s="20" t="str">
        <f t="shared" si="57"/>
        <v>Jan2026</v>
      </c>
      <c r="AY6" s="20" t="str">
        <f t="shared" si="58"/>
        <v>Feb2026</v>
      </c>
      <c r="AZ6" s="20" t="str">
        <f t="shared" si="59"/>
        <v>Mar2026</v>
      </c>
      <c r="BA6" s="20" t="str">
        <f t="shared" si="60"/>
        <v>Apr2026</v>
      </c>
      <c r="BB6" s="20" t="str">
        <f t="shared" si="61"/>
        <v>May2026</v>
      </c>
      <c r="BC6" s="20" t="str">
        <f t="shared" si="62"/>
        <v>Jun2026</v>
      </c>
      <c r="BD6" s="20" t="str">
        <f t="shared" si="63"/>
        <v/>
      </c>
      <c r="BE6" s="20" t="str">
        <f t="shared" si="64"/>
        <v/>
      </c>
      <c r="BF6" s="20" t="str">
        <f t="shared" si="65"/>
        <v/>
      </c>
      <c r="BG6" s="20" t="str">
        <f t="shared" si="66"/>
        <v/>
      </c>
      <c r="BH6" s="20" t="str">
        <f t="shared" si="67"/>
        <v/>
      </c>
      <c r="BI6" s="20" t="str">
        <f t="shared" si="68"/>
        <v/>
      </c>
      <c r="BJ6" s="20" t="str">
        <f t="shared" si="69"/>
        <v/>
      </c>
      <c r="BK6" s="20" t="str">
        <f t="shared" si="70"/>
        <v/>
      </c>
      <c r="BL6" s="20" t="str">
        <f t="shared" si="71"/>
        <v/>
      </c>
      <c r="BM6" s="20" t="str">
        <f t="shared" si="72"/>
        <v/>
      </c>
      <c r="BN6" s="20" t="str">
        <f t="shared" si="73"/>
        <v/>
      </c>
      <c r="BO6" s="20" t="str">
        <f t="shared" si="74"/>
        <v/>
      </c>
      <c r="BP6" s="20" t="str">
        <f t="shared" si="75"/>
        <v/>
      </c>
      <c r="BQ6" s="20" t="str">
        <f t="shared" si="76"/>
        <v/>
      </c>
      <c r="BR6" s="20" t="str">
        <f t="shared" si="77"/>
        <v/>
      </c>
      <c r="BS6" s="20" t="str">
        <f t="shared" si="78"/>
        <v/>
      </c>
      <c r="BT6" s="20" t="str">
        <f t="shared" si="79"/>
        <v/>
      </c>
      <c r="BU6" s="20" t="str">
        <f t="shared" si="5"/>
        <v/>
      </c>
      <c r="BV6" s="20" t="str">
        <f t="shared" si="6"/>
        <v/>
      </c>
      <c r="BW6" s="20" t="str">
        <f t="shared" si="7"/>
        <v/>
      </c>
      <c r="BX6" s="20" t="str">
        <f t="shared" si="8"/>
        <v/>
      </c>
      <c r="BY6" s="20" t="str">
        <f t="shared" si="9"/>
        <v/>
      </c>
      <c r="BZ6" s="20" t="str">
        <f t="shared" si="10"/>
        <v/>
      </c>
      <c r="CA6" s="20" t="str">
        <f t="shared" si="11"/>
        <v/>
      </c>
      <c r="CB6" s="20" t="str">
        <f t="shared" si="12"/>
        <v/>
      </c>
      <c r="CC6" s="20" t="str">
        <f t="shared" si="13"/>
        <v/>
      </c>
      <c r="CD6" s="20" t="str">
        <f t="shared" si="14"/>
        <v/>
      </c>
      <c r="CE6" s="20" t="str">
        <f t="shared" si="15"/>
        <v/>
      </c>
      <c r="CF6" s="20" t="str">
        <f t="shared" si="16"/>
        <v/>
      </c>
      <c r="CG6" s="20" t="str">
        <f t="shared" si="17"/>
        <v/>
      </c>
    </row>
    <row r="7" spans="1:85" x14ac:dyDescent="0.25">
      <c r="A7" s="2">
        <v>45037</v>
      </c>
      <c r="B7" s="2">
        <v>45142</v>
      </c>
      <c r="C7" s="16" t="str">
        <f t="shared" si="0"/>
        <v>4</v>
      </c>
      <c r="D7" s="17" t="str">
        <f t="shared" si="18"/>
        <v>Apr2023,May2023,Jun2023,Jul2023,Aug2023</v>
      </c>
      <c r="E7" s="18">
        <f t="shared" si="1"/>
        <v>45037</v>
      </c>
      <c r="F7" s="18">
        <f t="shared" si="2"/>
        <v>45142</v>
      </c>
      <c r="G7" s="19">
        <f t="shared" si="19"/>
        <v>4</v>
      </c>
      <c r="H7" s="19">
        <f t="shared" si="19"/>
        <v>8</v>
      </c>
      <c r="I7" s="19">
        <f t="shared" si="20"/>
        <v>2023</v>
      </c>
      <c r="J7" s="19">
        <f t="shared" si="20"/>
        <v>2023</v>
      </c>
      <c r="K7" s="19">
        <f t="shared" si="3"/>
        <v>0</v>
      </c>
      <c r="L7" s="19">
        <f t="shared" si="4"/>
        <v>8</v>
      </c>
      <c r="N7" s="20" t="str">
        <f t="shared" si="21"/>
        <v/>
      </c>
      <c r="O7" s="20" t="str">
        <f t="shared" si="22"/>
        <v/>
      </c>
      <c r="P7" s="20" t="str">
        <f t="shared" si="23"/>
        <v/>
      </c>
      <c r="Q7" s="20" t="str">
        <f t="shared" si="24"/>
        <v>Apr2023</v>
      </c>
      <c r="R7" s="20" t="str">
        <f t="shared" si="25"/>
        <v>May2023</v>
      </c>
      <c r="S7" s="20" t="str">
        <f t="shared" si="26"/>
        <v>Jun2023</v>
      </c>
      <c r="T7" s="20" t="str">
        <f t="shared" si="27"/>
        <v>Jul2023</v>
      </c>
      <c r="U7" s="20" t="str">
        <f t="shared" si="28"/>
        <v>Aug2023</v>
      </c>
      <c r="V7" s="20" t="str">
        <f t="shared" si="29"/>
        <v/>
      </c>
      <c r="W7" s="20" t="str">
        <f t="shared" si="30"/>
        <v/>
      </c>
      <c r="X7" s="20" t="str">
        <f t="shared" si="31"/>
        <v/>
      </c>
      <c r="Y7" s="20" t="str">
        <f t="shared" si="32"/>
        <v/>
      </c>
      <c r="Z7" s="20" t="str">
        <f t="shared" si="33"/>
        <v/>
      </c>
      <c r="AA7" s="20" t="str">
        <f t="shared" si="34"/>
        <v/>
      </c>
      <c r="AB7" s="20" t="str">
        <f t="shared" si="35"/>
        <v/>
      </c>
      <c r="AC7" s="20" t="str">
        <f t="shared" si="36"/>
        <v/>
      </c>
      <c r="AD7" s="20" t="str">
        <f t="shared" si="37"/>
        <v/>
      </c>
      <c r="AE7" s="20" t="str">
        <f t="shared" si="38"/>
        <v/>
      </c>
      <c r="AF7" s="20" t="str">
        <f t="shared" si="39"/>
        <v/>
      </c>
      <c r="AG7" s="20" t="str">
        <f t="shared" si="40"/>
        <v/>
      </c>
      <c r="AH7" s="20" t="str">
        <f t="shared" si="41"/>
        <v/>
      </c>
      <c r="AI7" s="20" t="str">
        <f t="shared" si="42"/>
        <v/>
      </c>
      <c r="AJ7" s="20" t="str">
        <f t="shared" si="43"/>
        <v/>
      </c>
      <c r="AK7" s="20" t="str">
        <f t="shared" si="44"/>
        <v/>
      </c>
      <c r="AL7" s="20" t="str">
        <f t="shared" si="45"/>
        <v/>
      </c>
      <c r="AM7" s="20" t="str">
        <f t="shared" si="46"/>
        <v/>
      </c>
      <c r="AN7" s="20" t="str">
        <f t="shared" si="47"/>
        <v/>
      </c>
      <c r="AO7" s="20" t="str">
        <f t="shared" si="48"/>
        <v/>
      </c>
      <c r="AP7" s="20" t="str">
        <f t="shared" si="49"/>
        <v/>
      </c>
      <c r="AQ7" s="20" t="str">
        <f t="shared" si="50"/>
        <v/>
      </c>
      <c r="AR7" s="20" t="str">
        <f t="shared" si="51"/>
        <v/>
      </c>
      <c r="AS7" s="20" t="str">
        <f t="shared" si="52"/>
        <v/>
      </c>
      <c r="AT7" s="20" t="str">
        <f t="shared" si="53"/>
        <v/>
      </c>
      <c r="AU7" s="20" t="str">
        <f t="shared" si="54"/>
        <v/>
      </c>
      <c r="AV7" s="20" t="str">
        <f t="shared" si="55"/>
        <v/>
      </c>
      <c r="AW7" s="20" t="str">
        <f t="shared" si="56"/>
        <v/>
      </c>
      <c r="AX7" s="20" t="str">
        <f t="shared" si="57"/>
        <v/>
      </c>
      <c r="AY7" s="20" t="str">
        <f t="shared" si="58"/>
        <v/>
      </c>
      <c r="AZ7" s="20" t="str">
        <f t="shared" si="59"/>
        <v/>
      </c>
      <c r="BA7" s="20" t="str">
        <f t="shared" si="60"/>
        <v/>
      </c>
      <c r="BB7" s="20" t="str">
        <f t="shared" si="61"/>
        <v/>
      </c>
      <c r="BC7" s="20" t="str">
        <f t="shared" si="62"/>
        <v/>
      </c>
      <c r="BD7" s="20" t="str">
        <f t="shared" si="63"/>
        <v/>
      </c>
      <c r="BE7" s="20" t="str">
        <f t="shared" si="64"/>
        <v/>
      </c>
      <c r="BF7" s="20" t="str">
        <f t="shared" si="65"/>
        <v/>
      </c>
      <c r="BG7" s="20" t="str">
        <f t="shared" si="66"/>
        <v/>
      </c>
      <c r="BH7" s="20" t="str">
        <f t="shared" si="67"/>
        <v/>
      </c>
      <c r="BI7" s="20" t="str">
        <f t="shared" si="68"/>
        <v/>
      </c>
      <c r="BJ7" s="20" t="str">
        <f t="shared" si="69"/>
        <v/>
      </c>
      <c r="BK7" s="20" t="str">
        <f t="shared" si="70"/>
        <v/>
      </c>
      <c r="BL7" s="20" t="str">
        <f t="shared" si="71"/>
        <v/>
      </c>
      <c r="BM7" s="20" t="str">
        <f t="shared" si="72"/>
        <v/>
      </c>
      <c r="BN7" s="20" t="str">
        <f t="shared" si="73"/>
        <v/>
      </c>
      <c r="BO7" s="20" t="str">
        <f t="shared" si="74"/>
        <v/>
      </c>
      <c r="BP7" s="20" t="str">
        <f t="shared" si="75"/>
        <v/>
      </c>
      <c r="BQ7" s="20" t="str">
        <f t="shared" si="76"/>
        <v/>
      </c>
      <c r="BR7" s="20" t="str">
        <f t="shared" si="77"/>
        <v/>
      </c>
      <c r="BS7" s="20" t="str">
        <f t="shared" si="78"/>
        <v/>
      </c>
      <c r="BT7" s="20" t="str">
        <f t="shared" si="79"/>
        <v/>
      </c>
      <c r="BU7" s="20" t="str">
        <f t="shared" si="5"/>
        <v/>
      </c>
      <c r="BV7" s="20" t="str">
        <f t="shared" si="6"/>
        <v/>
      </c>
      <c r="BW7" s="20" t="str">
        <f t="shared" si="7"/>
        <v/>
      </c>
      <c r="BX7" s="20" t="str">
        <f t="shared" si="8"/>
        <v/>
      </c>
      <c r="BY7" s="20" t="str">
        <f t="shared" si="9"/>
        <v/>
      </c>
      <c r="BZ7" s="20" t="str">
        <f t="shared" si="10"/>
        <v/>
      </c>
      <c r="CA7" s="20" t="str">
        <f t="shared" si="11"/>
        <v/>
      </c>
      <c r="CB7" s="20" t="str">
        <f t="shared" si="12"/>
        <v/>
      </c>
      <c r="CC7" s="20" t="str">
        <f t="shared" si="13"/>
        <v/>
      </c>
      <c r="CD7" s="20" t="str">
        <f t="shared" si="14"/>
        <v/>
      </c>
      <c r="CE7" s="20" t="str">
        <f t="shared" si="15"/>
        <v/>
      </c>
      <c r="CF7" s="20" t="str">
        <f t="shared" si="16"/>
        <v/>
      </c>
      <c r="CG7" s="20" t="str">
        <f t="shared" si="17"/>
        <v/>
      </c>
    </row>
    <row r="8" spans="1:85" x14ac:dyDescent="0.25">
      <c r="A8" s="2">
        <v>44987</v>
      </c>
      <c r="B8" s="2">
        <v>46144</v>
      </c>
      <c r="C8" s="16" t="str">
        <f t="shared" si="0"/>
        <v>39</v>
      </c>
      <c r="D8" s="17" t="str">
        <f t="shared" si="18"/>
        <v>Mar2023,Apr2023,May2023,Jun2023,Jul2023,Aug2023,Sep2023,Oct2023,Nov2023,Dec2023,Jan2024,Feb2024,Mar2024,Apr2024,May2024,Jun2024,Jul2024,Aug2024,Sep2024,Oct2024,Nov2024,Dec2024,Jan2025,Feb2025,Mar2025,Apr2025,May2025,2025,Jul2025,Aug2025,Sep2025,Oct2025,Nov2025,Dec2025,Jan2026,Feb2026,Mar2026,Apr2026,May2026</v>
      </c>
      <c r="E8" s="18">
        <f t="shared" si="1"/>
        <v>44987</v>
      </c>
      <c r="F8" s="18">
        <f t="shared" si="2"/>
        <v>46144</v>
      </c>
      <c r="G8" s="19">
        <f t="shared" si="19"/>
        <v>3</v>
      </c>
      <c r="H8" s="19">
        <f t="shared" si="19"/>
        <v>5</v>
      </c>
      <c r="I8" s="19">
        <f t="shared" si="20"/>
        <v>2023</v>
      </c>
      <c r="J8" s="19">
        <f t="shared" si="20"/>
        <v>2026</v>
      </c>
      <c r="K8" s="19">
        <f t="shared" si="3"/>
        <v>3</v>
      </c>
      <c r="L8" s="19">
        <f t="shared" si="4"/>
        <v>41</v>
      </c>
      <c r="N8" s="20" t="str">
        <f t="shared" si="21"/>
        <v/>
      </c>
      <c r="O8" s="20" t="str">
        <f t="shared" si="22"/>
        <v/>
      </c>
      <c r="P8" s="20" t="str">
        <f t="shared" si="23"/>
        <v>Mar2023</v>
      </c>
      <c r="Q8" s="20" t="str">
        <f t="shared" si="24"/>
        <v>Apr2023</v>
      </c>
      <c r="R8" s="20" t="str">
        <f t="shared" si="25"/>
        <v>May2023</v>
      </c>
      <c r="S8" s="20" t="str">
        <f t="shared" si="26"/>
        <v>Jun2023</v>
      </c>
      <c r="T8" s="20" t="str">
        <f t="shared" si="27"/>
        <v>Jul2023</v>
      </c>
      <c r="U8" s="20" t="str">
        <f t="shared" si="28"/>
        <v>Aug2023</v>
      </c>
      <c r="V8" s="20" t="str">
        <f t="shared" si="29"/>
        <v>Sep2023</v>
      </c>
      <c r="W8" s="20" t="str">
        <f t="shared" si="30"/>
        <v>Oct2023</v>
      </c>
      <c r="X8" s="20" t="str">
        <f t="shared" si="31"/>
        <v>Nov2023</v>
      </c>
      <c r="Y8" s="20" t="str">
        <f t="shared" si="32"/>
        <v>Dec2023</v>
      </c>
      <c r="Z8" s="20" t="str">
        <f t="shared" si="33"/>
        <v>Jan2024</v>
      </c>
      <c r="AA8" s="20" t="str">
        <f t="shared" si="34"/>
        <v>Feb2024</v>
      </c>
      <c r="AB8" s="20" t="str">
        <f t="shared" si="35"/>
        <v>Mar2024</v>
      </c>
      <c r="AC8" s="20" t="str">
        <f t="shared" si="36"/>
        <v>Apr2024</v>
      </c>
      <c r="AD8" s="20" t="str">
        <f t="shared" si="37"/>
        <v>May2024</v>
      </c>
      <c r="AE8" s="20" t="str">
        <f t="shared" si="38"/>
        <v>Jun2024</v>
      </c>
      <c r="AF8" s="20" t="str">
        <f t="shared" si="39"/>
        <v>Jul2024</v>
      </c>
      <c r="AG8" s="20" t="str">
        <f t="shared" si="40"/>
        <v>Aug2024</v>
      </c>
      <c r="AH8" s="20" t="str">
        <f t="shared" si="41"/>
        <v>Sep2024</v>
      </c>
      <c r="AI8" s="20" t="str">
        <f t="shared" si="42"/>
        <v>Oct2024</v>
      </c>
      <c r="AJ8" s="20" t="str">
        <f t="shared" si="43"/>
        <v>Nov2024</v>
      </c>
      <c r="AK8" s="20" t="str">
        <f t="shared" si="44"/>
        <v>Dec2024</v>
      </c>
      <c r="AL8" s="20" t="str">
        <f t="shared" si="45"/>
        <v>Jan2025</v>
      </c>
      <c r="AM8" s="20" t="str">
        <f t="shared" si="46"/>
        <v>Feb2025</v>
      </c>
      <c r="AN8" s="20" t="str">
        <f t="shared" si="47"/>
        <v>Mar2025</v>
      </c>
      <c r="AO8" s="20" t="str">
        <f t="shared" si="48"/>
        <v>Apr2025</v>
      </c>
      <c r="AP8" s="20" t="str">
        <f t="shared" si="49"/>
        <v>May2025</v>
      </c>
      <c r="AQ8" s="20" t="str">
        <f t="shared" si="50"/>
        <v>2025</v>
      </c>
      <c r="AR8" s="20" t="str">
        <f t="shared" si="51"/>
        <v>Jul2025</v>
      </c>
      <c r="AS8" s="20" t="str">
        <f t="shared" si="52"/>
        <v>Aug2025</v>
      </c>
      <c r="AT8" s="20" t="str">
        <f t="shared" si="53"/>
        <v>Sep2025</v>
      </c>
      <c r="AU8" s="20" t="str">
        <f t="shared" si="54"/>
        <v>Oct2025</v>
      </c>
      <c r="AV8" s="20" t="str">
        <f t="shared" si="55"/>
        <v>Nov2025</v>
      </c>
      <c r="AW8" s="20" t="str">
        <f t="shared" si="56"/>
        <v>Dec2025</v>
      </c>
      <c r="AX8" s="20" t="str">
        <f t="shared" si="57"/>
        <v>Jan2026</v>
      </c>
      <c r="AY8" s="20" t="str">
        <f t="shared" si="58"/>
        <v>Feb2026</v>
      </c>
      <c r="AZ8" s="20" t="str">
        <f t="shared" si="59"/>
        <v>Mar2026</v>
      </c>
      <c r="BA8" s="20" t="str">
        <f t="shared" si="60"/>
        <v>Apr2026</v>
      </c>
      <c r="BB8" s="20" t="str">
        <f t="shared" si="61"/>
        <v>May2026</v>
      </c>
      <c r="BC8" s="20" t="str">
        <f t="shared" si="62"/>
        <v/>
      </c>
      <c r="BD8" s="20" t="str">
        <f t="shared" si="63"/>
        <v/>
      </c>
      <c r="BE8" s="20" t="str">
        <f t="shared" si="64"/>
        <v/>
      </c>
      <c r="BF8" s="20" t="str">
        <f t="shared" si="65"/>
        <v/>
      </c>
      <c r="BG8" s="20" t="str">
        <f t="shared" si="66"/>
        <v/>
      </c>
      <c r="BH8" s="20" t="str">
        <f t="shared" si="67"/>
        <v/>
      </c>
      <c r="BI8" s="20" t="str">
        <f t="shared" si="68"/>
        <v/>
      </c>
      <c r="BJ8" s="20" t="str">
        <f t="shared" si="69"/>
        <v/>
      </c>
      <c r="BK8" s="20" t="str">
        <f t="shared" si="70"/>
        <v/>
      </c>
      <c r="BL8" s="20" t="str">
        <f t="shared" si="71"/>
        <v/>
      </c>
      <c r="BM8" s="20" t="str">
        <f t="shared" si="72"/>
        <v/>
      </c>
      <c r="BN8" s="20" t="str">
        <f t="shared" si="73"/>
        <v/>
      </c>
      <c r="BO8" s="20" t="str">
        <f t="shared" si="74"/>
        <v/>
      </c>
      <c r="BP8" s="20" t="str">
        <f t="shared" si="75"/>
        <v/>
      </c>
      <c r="BQ8" s="20" t="str">
        <f t="shared" si="76"/>
        <v/>
      </c>
      <c r="BR8" s="20" t="str">
        <f t="shared" si="77"/>
        <v/>
      </c>
      <c r="BS8" s="20" t="str">
        <f t="shared" si="78"/>
        <v/>
      </c>
      <c r="BT8" s="20" t="str">
        <f t="shared" si="79"/>
        <v/>
      </c>
      <c r="BU8" s="20" t="str">
        <f t="shared" si="5"/>
        <v/>
      </c>
      <c r="BV8" s="20" t="str">
        <f t="shared" si="6"/>
        <v/>
      </c>
      <c r="BW8" s="20" t="str">
        <f t="shared" si="7"/>
        <v/>
      </c>
      <c r="BX8" s="20" t="str">
        <f t="shared" si="8"/>
        <v/>
      </c>
      <c r="BY8" s="20" t="str">
        <f t="shared" si="9"/>
        <v/>
      </c>
      <c r="BZ8" s="20" t="str">
        <f t="shared" si="10"/>
        <v/>
      </c>
      <c r="CA8" s="20" t="str">
        <f t="shared" si="11"/>
        <v/>
      </c>
      <c r="CB8" s="20" t="str">
        <f t="shared" si="12"/>
        <v/>
      </c>
      <c r="CC8" s="20" t="str">
        <f t="shared" si="13"/>
        <v/>
      </c>
      <c r="CD8" s="20" t="str">
        <f t="shared" si="14"/>
        <v/>
      </c>
      <c r="CE8" s="20" t="str">
        <f t="shared" si="15"/>
        <v/>
      </c>
      <c r="CF8" s="20" t="str">
        <f t="shared" si="16"/>
        <v/>
      </c>
      <c r="CG8" s="20" t="str">
        <f t="shared" si="17"/>
        <v/>
      </c>
    </row>
    <row r="9" spans="1:85" x14ac:dyDescent="0.25">
      <c r="A9" s="2">
        <v>45086</v>
      </c>
      <c r="B9" s="2">
        <v>45951</v>
      </c>
      <c r="C9" s="16" t="str">
        <f t="shared" si="0"/>
        <v>29</v>
      </c>
      <c r="D9" s="17" t="str">
        <f t="shared" si="18"/>
        <v>Jun2023,Jul2023,Aug2023,Sep2023,Oct2023,Nov2023,Dec2023,Jan2024,Feb2024,Mar2024,Apr2024,May2024,Jun2024,Jul2024,Aug2024,Sep2024,Oct2024,Nov2024,Dec2024,Jan2025,Feb2025,Mar2025,Apr2025,May2025,20252025,Jul2025,Aug2025,Sep2025,Oct2025</v>
      </c>
      <c r="E9" s="18">
        <f t="shared" si="1"/>
        <v>45086</v>
      </c>
      <c r="F9" s="18">
        <f t="shared" si="2"/>
        <v>45951</v>
      </c>
      <c r="G9" s="19">
        <f t="shared" si="19"/>
        <v>6</v>
      </c>
      <c r="H9" s="19">
        <f t="shared" si="19"/>
        <v>10</v>
      </c>
      <c r="I9" s="19">
        <f t="shared" si="20"/>
        <v>2023</v>
      </c>
      <c r="J9" s="19">
        <f t="shared" si="20"/>
        <v>2025</v>
      </c>
      <c r="K9" s="19">
        <f t="shared" si="3"/>
        <v>2</v>
      </c>
      <c r="L9" s="19">
        <f t="shared" si="4"/>
        <v>34</v>
      </c>
      <c r="N9" s="20" t="str">
        <f t="shared" si="21"/>
        <v/>
      </c>
      <c r="O9" s="20" t="str">
        <f t="shared" si="22"/>
        <v/>
      </c>
      <c r="P9" s="20" t="str">
        <f t="shared" si="23"/>
        <v/>
      </c>
      <c r="Q9" s="20" t="str">
        <f t="shared" si="24"/>
        <v/>
      </c>
      <c r="R9" s="20" t="str">
        <f t="shared" si="25"/>
        <v/>
      </c>
      <c r="S9" s="20" t="str">
        <f t="shared" si="26"/>
        <v>Jun2023</v>
      </c>
      <c r="T9" s="20" t="str">
        <f t="shared" si="27"/>
        <v>Jul2023</v>
      </c>
      <c r="U9" s="20" t="str">
        <f t="shared" si="28"/>
        <v>Aug2023</v>
      </c>
      <c r="V9" s="20" t="str">
        <f t="shared" si="29"/>
        <v>Sep2023</v>
      </c>
      <c r="W9" s="20" t="str">
        <f t="shared" si="30"/>
        <v>Oct2023</v>
      </c>
      <c r="X9" s="20" t="str">
        <f t="shared" si="31"/>
        <v>Nov2023</v>
      </c>
      <c r="Y9" s="20" t="str">
        <f t="shared" si="32"/>
        <v>Dec2023</v>
      </c>
      <c r="Z9" s="20" t="str">
        <f t="shared" si="33"/>
        <v>Jan2024</v>
      </c>
      <c r="AA9" s="20" t="str">
        <f t="shared" si="34"/>
        <v>Feb2024</v>
      </c>
      <c r="AB9" s="20" t="str">
        <f t="shared" si="35"/>
        <v>Mar2024</v>
      </c>
      <c r="AC9" s="20" t="str">
        <f t="shared" si="36"/>
        <v>Apr2024</v>
      </c>
      <c r="AD9" s="20" t="str">
        <f t="shared" si="37"/>
        <v>May2024</v>
      </c>
      <c r="AE9" s="20" t="str">
        <f t="shared" si="38"/>
        <v>Jun2024</v>
      </c>
      <c r="AF9" s="20" t="str">
        <f t="shared" si="39"/>
        <v>Jul2024</v>
      </c>
      <c r="AG9" s="20" t="str">
        <f t="shared" si="40"/>
        <v>Aug2024</v>
      </c>
      <c r="AH9" s="20" t="str">
        <f t="shared" si="41"/>
        <v>Sep2024</v>
      </c>
      <c r="AI9" s="20" t="str">
        <f t="shared" si="42"/>
        <v>Oct2024</v>
      </c>
      <c r="AJ9" s="20" t="str">
        <f t="shared" si="43"/>
        <v>Nov2024</v>
      </c>
      <c r="AK9" s="20" t="str">
        <f t="shared" si="44"/>
        <v>Dec2024</v>
      </c>
      <c r="AL9" s="20" t="str">
        <f t="shared" si="45"/>
        <v>Jan2025</v>
      </c>
      <c r="AM9" s="20" t="str">
        <f t="shared" si="46"/>
        <v>Feb2025</v>
      </c>
      <c r="AN9" s="20" t="str">
        <f t="shared" si="47"/>
        <v>Mar2025</v>
      </c>
      <c r="AO9" s="20" t="str">
        <f t="shared" si="48"/>
        <v>Apr2025</v>
      </c>
      <c r="AP9" s="20" t="str">
        <f t="shared" si="49"/>
        <v>May2025</v>
      </c>
      <c r="AQ9" s="20" t="str">
        <f t="shared" si="50"/>
        <v>20252025</v>
      </c>
      <c r="AR9" s="20" t="str">
        <f t="shared" si="51"/>
        <v>Jul2025</v>
      </c>
      <c r="AS9" s="20" t="str">
        <f t="shared" si="52"/>
        <v>Aug2025</v>
      </c>
      <c r="AT9" s="20" t="str">
        <f t="shared" si="53"/>
        <v>Sep2025</v>
      </c>
      <c r="AU9" s="20" t="str">
        <f t="shared" si="54"/>
        <v>Oct2025</v>
      </c>
      <c r="AV9" s="20" t="str">
        <f t="shared" si="55"/>
        <v/>
      </c>
      <c r="AW9" s="20" t="str">
        <f t="shared" si="56"/>
        <v/>
      </c>
      <c r="AX9" s="20" t="str">
        <f t="shared" si="57"/>
        <v/>
      </c>
      <c r="AY9" s="20" t="str">
        <f t="shared" si="58"/>
        <v/>
      </c>
      <c r="AZ9" s="20" t="str">
        <f t="shared" si="59"/>
        <v/>
      </c>
      <c r="BA9" s="20" t="str">
        <f t="shared" si="60"/>
        <v/>
      </c>
      <c r="BB9" s="20" t="str">
        <f t="shared" si="61"/>
        <v/>
      </c>
      <c r="BC9" s="20" t="str">
        <f t="shared" si="62"/>
        <v/>
      </c>
      <c r="BD9" s="20" t="str">
        <f t="shared" si="63"/>
        <v/>
      </c>
      <c r="BE9" s="20" t="str">
        <f t="shared" si="64"/>
        <v/>
      </c>
      <c r="BF9" s="20" t="str">
        <f t="shared" si="65"/>
        <v/>
      </c>
      <c r="BG9" s="20" t="str">
        <f t="shared" si="66"/>
        <v/>
      </c>
      <c r="BH9" s="20" t="str">
        <f t="shared" si="67"/>
        <v/>
      </c>
      <c r="BI9" s="20" t="str">
        <f t="shared" si="68"/>
        <v/>
      </c>
      <c r="BJ9" s="20" t="str">
        <f t="shared" si="69"/>
        <v/>
      </c>
      <c r="BK9" s="20" t="str">
        <f t="shared" si="70"/>
        <v/>
      </c>
      <c r="BL9" s="20" t="str">
        <f t="shared" si="71"/>
        <v/>
      </c>
      <c r="BM9" s="20" t="str">
        <f t="shared" si="72"/>
        <v/>
      </c>
      <c r="BN9" s="20" t="str">
        <f t="shared" si="73"/>
        <v/>
      </c>
      <c r="BO9" s="20" t="str">
        <f t="shared" si="74"/>
        <v/>
      </c>
      <c r="BP9" s="20" t="str">
        <f t="shared" si="75"/>
        <v/>
      </c>
      <c r="BQ9" s="20" t="str">
        <f t="shared" si="76"/>
        <v/>
      </c>
      <c r="BR9" s="20" t="str">
        <f t="shared" si="77"/>
        <v/>
      </c>
      <c r="BS9" s="20" t="str">
        <f t="shared" si="78"/>
        <v/>
      </c>
      <c r="BT9" s="20" t="str">
        <f t="shared" si="79"/>
        <v/>
      </c>
      <c r="BU9" s="20" t="str">
        <f t="shared" si="5"/>
        <v/>
      </c>
      <c r="BV9" s="20" t="str">
        <f t="shared" si="6"/>
        <v/>
      </c>
      <c r="BW9" s="20" t="str">
        <f t="shared" si="7"/>
        <v/>
      </c>
      <c r="BX9" s="20" t="str">
        <f t="shared" si="8"/>
        <v/>
      </c>
      <c r="BY9" s="20" t="str">
        <f t="shared" si="9"/>
        <v/>
      </c>
      <c r="BZ9" s="20" t="str">
        <f t="shared" si="10"/>
        <v/>
      </c>
      <c r="CA9" s="20" t="str">
        <f t="shared" si="11"/>
        <v/>
      </c>
      <c r="CB9" s="20" t="str">
        <f t="shared" si="12"/>
        <v/>
      </c>
      <c r="CC9" s="20" t="str">
        <f t="shared" si="13"/>
        <v/>
      </c>
      <c r="CD9" s="20" t="str">
        <f t="shared" si="14"/>
        <v/>
      </c>
      <c r="CE9" s="20" t="str">
        <f t="shared" si="15"/>
        <v/>
      </c>
      <c r="CF9" s="20" t="str">
        <f t="shared" si="16"/>
        <v/>
      </c>
      <c r="CG9" s="20" t="str">
        <f t="shared" si="17"/>
        <v/>
      </c>
    </row>
    <row r="10" spans="1:85" x14ac:dyDescent="0.25">
      <c r="A10" s="2">
        <v>45664</v>
      </c>
      <c r="B10" s="2">
        <v>46454</v>
      </c>
      <c r="C10" s="16" t="str">
        <f t="shared" si="0"/>
        <v>27</v>
      </c>
      <c r="D10" s="17" t="str">
        <f t="shared" si="18"/>
        <v>Jan2025,Feb2025,Mar2025,Apr2025,May2025,Jun2025,Jul2025,Aug2025,Sep2025,Oct2025,Nov2025,Dec2025,Jan2026,Feb2026,Mar2026,Apr2026,May2026,Jun2026,Jul2026,Aug2026,Sep2026,Oct2026,Nov2026,Dec2026,Jan2027,Feb2027,Mar2027</v>
      </c>
      <c r="E10" s="18">
        <f t="shared" si="1"/>
        <v>45664</v>
      </c>
      <c r="F10" s="18">
        <f t="shared" si="2"/>
        <v>46454</v>
      </c>
      <c r="G10" s="19">
        <f t="shared" si="19"/>
        <v>1</v>
      </c>
      <c r="H10" s="19">
        <f t="shared" si="19"/>
        <v>3</v>
      </c>
      <c r="I10" s="19">
        <f t="shared" si="20"/>
        <v>2025</v>
      </c>
      <c r="J10" s="19">
        <f t="shared" si="20"/>
        <v>2027</v>
      </c>
      <c r="K10" s="19">
        <f t="shared" si="3"/>
        <v>2</v>
      </c>
      <c r="L10" s="19">
        <f t="shared" si="4"/>
        <v>27</v>
      </c>
      <c r="N10" s="20" t="str">
        <f t="shared" si="21"/>
        <v>Jan2025</v>
      </c>
      <c r="O10" s="20" t="str">
        <f t="shared" si="22"/>
        <v>Feb2025</v>
      </c>
      <c r="P10" s="20" t="str">
        <f t="shared" si="23"/>
        <v>Mar2025</v>
      </c>
      <c r="Q10" s="20" t="str">
        <f t="shared" si="24"/>
        <v>Apr2025</v>
      </c>
      <c r="R10" s="20" t="str">
        <f t="shared" si="25"/>
        <v>May2025</v>
      </c>
      <c r="S10" s="20" t="str">
        <f t="shared" si="26"/>
        <v>Jun2025</v>
      </c>
      <c r="T10" s="20" t="str">
        <f t="shared" si="27"/>
        <v>Jul2025</v>
      </c>
      <c r="U10" s="20" t="str">
        <f t="shared" si="28"/>
        <v>Aug2025</v>
      </c>
      <c r="V10" s="20" t="str">
        <f t="shared" si="29"/>
        <v>Sep2025</v>
      </c>
      <c r="W10" s="20" t="str">
        <f t="shared" si="30"/>
        <v>Oct2025</v>
      </c>
      <c r="X10" s="20" t="str">
        <f t="shared" si="31"/>
        <v>Nov2025</v>
      </c>
      <c r="Y10" s="20" t="str">
        <f t="shared" si="32"/>
        <v>Dec2025</v>
      </c>
      <c r="Z10" s="20" t="str">
        <f t="shared" si="33"/>
        <v>Jan2026</v>
      </c>
      <c r="AA10" s="20" t="str">
        <f t="shared" si="34"/>
        <v>Feb2026</v>
      </c>
      <c r="AB10" s="20" t="str">
        <f t="shared" si="35"/>
        <v>Mar2026</v>
      </c>
      <c r="AC10" s="20" t="str">
        <f t="shared" si="36"/>
        <v>Apr2026</v>
      </c>
      <c r="AD10" s="20" t="str">
        <f t="shared" si="37"/>
        <v>May2026</v>
      </c>
      <c r="AE10" s="20" t="str">
        <f t="shared" si="38"/>
        <v>Jun2026</v>
      </c>
      <c r="AF10" s="20" t="str">
        <f t="shared" si="39"/>
        <v>Jul2026</v>
      </c>
      <c r="AG10" s="20" t="str">
        <f t="shared" si="40"/>
        <v>Aug2026</v>
      </c>
      <c r="AH10" s="20" t="str">
        <f t="shared" si="41"/>
        <v>Sep2026</v>
      </c>
      <c r="AI10" s="20" t="str">
        <f t="shared" si="42"/>
        <v>Oct2026</v>
      </c>
      <c r="AJ10" s="20" t="str">
        <f t="shared" si="43"/>
        <v>Nov2026</v>
      </c>
      <c r="AK10" s="20" t="str">
        <f t="shared" si="44"/>
        <v>Dec2026</v>
      </c>
      <c r="AL10" s="20" t="str">
        <f t="shared" si="45"/>
        <v>Jan2027</v>
      </c>
      <c r="AM10" s="20" t="str">
        <f t="shared" si="46"/>
        <v>Feb2027</v>
      </c>
      <c r="AN10" s="20" t="str">
        <f t="shared" si="47"/>
        <v>Mar2027</v>
      </c>
      <c r="AO10" s="20" t="str">
        <f t="shared" si="48"/>
        <v/>
      </c>
      <c r="AP10" s="20" t="str">
        <f t="shared" si="49"/>
        <v/>
      </c>
      <c r="AQ10" s="20" t="str">
        <f t="shared" si="50"/>
        <v/>
      </c>
      <c r="AR10" s="20" t="str">
        <f t="shared" si="51"/>
        <v/>
      </c>
      <c r="AS10" s="20" t="str">
        <f t="shared" si="52"/>
        <v/>
      </c>
      <c r="AT10" s="20" t="str">
        <f t="shared" si="53"/>
        <v/>
      </c>
      <c r="AU10" s="20" t="str">
        <f t="shared" si="54"/>
        <v/>
      </c>
      <c r="AV10" s="20" t="str">
        <f t="shared" si="55"/>
        <v/>
      </c>
      <c r="AW10" s="20" t="str">
        <f t="shared" si="56"/>
        <v/>
      </c>
      <c r="AX10" s="20" t="str">
        <f t="shared" si="57"/>
        <v/>
      </c>
      <c r="AY10" s="20" t="str">
        <f t="shared" si="58"/>
        <v/>
      </c>
      <c r="AZ10" s="20" t="str">
        <f t="shared" si="59"/>
        <v/>
      </c>
      <c r="BA10" s="20" t="str">
        <f t="shared" si="60"/>
        <v/>
      </c>
      <c r="BB10" s="20" t="str">
        <f t="shared" si="61"/>
        <v/>
      </c>
      <c r="BC10" s="20" t="str">
        <f t="shared" si="62"/>
        <v/>
      </c>
      <c r="BD10" s="20" t="str">
        <f t="shared" si="63"/>
        <v/>
      </c>
      <c r="BE10" s="20" t="str">
        <f t="shared" si="64"/>
        <v/>
      </c>
      <c r="BF10" s="20" t="str">
        <f t="shared" si="65"/>
        <v/>
      </c>
      <c r="BG10" s="20" t="str">
        <f t="shared" si="66"/>
        <v/>
      </c>
      <c r="BH10" s="20" t="str">
        <f t="shared" si="67"/>
        <v/>
      </c>
      <c r="BI10" s="20" t="str">
        <f t="shared" si="68"/>
        <v/>
      </c>
      <c r="BJ10" s="20" t="str">
        <f t="shared" si="69"/>
        <v/>
      </c>
      <c r="BK10" s="20" t="str">
        <f t="shared" si="70"/>
        <v/>
      </c>
      <c r="BL10" s="20" t="str">
        <f t="shared" si="71"/>
        <v/>
      </c>
      <c r="BM10" s="20" t="str">
        <f t="shared" si="72"/>
        <v/>
      </c>
      <c r="BN10" s="20" t="str">
        <f t="shared" si="73"/>
        <v/>
      </c>
      <c r="BO10" s="20" t="str">
        <f t="shared" si="74"/>
        <v/>
      </c>
      <c r="BP10" s="20" t="str">
        <f t="shared" si="75"/>
        <v/>
      </c>
      <c r="BQ10" s="20" t="str">
        <f t="shared" si="76"/>
        <v/>
      </c>
      <c r="BR10" s="20" t="str">
        <f t="shared" si="77"/>
        <v/>
      </c>
      <c r="BS10" s="20" t="str">
        <f t="shared" si="78"/>
        <v/>
      </c>
      <c r="BT10" s="20" t="str">
        <f t="shared" si="79"/>
        <v/>
      </c>
      <c r="BU10" s="20" t="str">
        <f t="shared" si="5"/>
        <v/>
      </c>
      <c r="BV10" s="20" t="str">
        <f t="shared" si="6"/>
        <v/>
      </c>
      <c r="BW10" s="20" t="str">
        <f t="shared" si="7"/>
        <v/>
      </c>
      <c r="BX10" s="20" t="str">
        <f t="shared" si="8"/>
        <v/>
      </c>
      <c r="BY10" s="20" t="str">
        <f t="shared" si="9"/>
        <v/>
      </c>
      <c r="BZ10" s="20" t="str">
        <f t="shared" si="10"/>
        <v/>
      </c>
      <c r="CA10" s="20" t="str">
        <f t="shared" si="11"/>
        <v/>
      </c>
      <c r="CB10" s="20" t="str">
        <f t="shared" si="12"/>
        <v/>
      </c>
      <c r="CC10" s="20" t="str">
        <f t="shared" si="13"/>
        <v/>
      </c>
      <c r="CD10" s="20" t="str">
        <f t="shared" si="14"/>
        <v/>
      </c>
      <c r="CE10" s="20" t="str">
        <f t="shared" si="15"/>
        <v/>
      </c>
      <c r="CF10" s="20" t="str">
        <f t="shared" si="16"/>
        <v/>
      </c>
      <c r="CG10" s="20" t="str">
        <f t="shared" si="17"/>
        <v/>
      </c>
    </row>
    <row r="11" spans="1:85" x14ac:dyDescent="0.25">
      <c r="A11" s="2">
        <v>45056</v>
      </c>
      <c r="B11" s="2">
        <v>46035</v>
      </c>
      <c r="C11" s="16" t="str">
        <f t="shared" si="0"/>
        <v>33</v>
      </c>
      <c r="D11" s="17" t="str">
        <f t="shared" si="18"/>
        <v>May2023,Jun2023,Jul2023,Aug2023,Sep2023,Oct2023,Nov2023,Dec2023,Jan2024,Feb2024,Mar2024,Apr2024,May2024,Jun2024,Jul2024,Aug2024,Sep2024,Oct2024,Nov2024,Dec2024,Jan2025,Feb2025,Mar2025,Apr2025,May2025,2025,Jul2025,Aug2025,Sep2025,Oct2025,Nov2025,Dec2025,Jan2026</v>
      </c>
      <c r="E11" s="18">
        <f t="shared" si="1"/>
        <v>45056</v>
      </c>
      <c r="F11" s="18">
        <f t="shared" si="2"/>
        <v>46035</v>
      </c>
      <c r="G11" s="19">
        <f t="shared" si="19"/>
        <v>5</v>
      </c>
      <c r="H11" s="19">
        <f t="shared" si="19"/>
        <v>1</v>
      </c>
      <c r="I11" s="19">
        <f t="shared" si="20"/>
        <v>2023</v>
      </c>
      <c r="J11" s="19">
        <f t="shared" si="20"/>
        <v>2026</v>
      </c>
      <c r="K11" s="19">
        <f t="shared" si="3"/>
        <v>3</v>
      </c>
      <c r="L11" s="19">
        <f t="shared" si="4"/>
        <v>37</v>
      </c>
      <c r="N11" s="20" t="str">
        <f t="shared" si="21"/>
        <v/>
      </c>
      <c r="O11" s="20" t="str">
        <f t="shared" si="22"/>
        <v/>
      </c>
      <c r="P11" s="20" t="str">
        <f t="shared" si="23"/>
        <v/>
      </c>
      <c r="Q11" s="20" t="str">
        <f t="shared" si="24"/>
        <v/>
      </c>
      <c r="R11" s="20" t="str">
        <f t="shared" si="25"/>
        <v>May2023</v>
      </c>
      <c r="S11" s="20" t="str">
        <f t="shared" si="26"/>
        <v>Jun2023</v>
      </c>
      <c r="T11" s="20" t="str">
        <f t="shared" si="27"/>
        <v>Jul2023</v>
      </c>
      <c r="U11" s="20" t="str">
        <f t="shared" si="28"/>
        <v>Aug2023</v>
      </c>
      <c r="V11" s="20" t="str">
        <f t="shared" si="29"/>
        <v>Sep2023</v>
      </c>
      <c r="W11" s="20" t="str">
        <f t="shared" si="30"/>
        <v>Oct2023</v>
      </c>
      <c r="X11" s="20" t="str">
        <f t="shared" si="31"/>
        <v>Nov2023</v>
      </c>
      <c r="Y11" s="20" t="str">
        <f t="shared" si="32"/>
        <v>Dec2023</v>
      </c>
      <c r="Z11" s="20" t="str">
        <f t="shared" si="33"/>
        <v>Jan2024</v>
      </c>
      <c r="AA11" s="20" t="str">
        <f t="shared" si="34"/>
        <v>Feb2024</v>
      </c>
      <c r="AB11" s="20" t="str">
        <f t="shared" si="35"/>
        <v>Mar2024</v>
      </c>
      <c r="AC11" s="20" t="str">
        <f t="shared" si="36"/>
        <v>Apr2024</v>
      </c>
      <c r="AD11" s="20" t="str">
        <f t="shared" si="37"/>
        <v>May2024</v>
      </c>
      <c r="AE11" s="20" t="str">
        <f t="shared" si="38"/>
        <v>Jun2024</v>
      </c>
      <c r="AF11" s="20" t="str">
        <f t="shared" si="39"/>
        <v>Jul2024</v>
      </c>
      <c r="AG11" s="20" t="str">
        <f t="shared" si="40"/>
        <v>Aug2024</v>
      </c>
      <c r="AH11" s="20" t="str">
        <f t="shared" si="41"/>
        <v>Sep2024</v>
      </c>
      <c r="AI11" s="20" t="str">
        <f t="shared" si="42"/>
        <v>Oct2024</v>
      </c>
      <c r="AJ11" s="20" t="str">
        <f t="shared" si="43"/>
        <v>Nov2024</v>
      </c>
      <c r="AK11" s="20" t="str">
        <f t="shared" si="44"/>
        <v>Dec2024</v>
      </c>
      <c r="AL11" s="20" t="str">
        <f t="shared" si="45"/>
        <v>Jan2025</v>
      </c>
      <c r="AM11" s="20" t="str">
        <f t="shared" si="46"/>
        <v>Feb2025</v>
      </c>
      <c r="AN11" s="20" t="str">
        <f t="shared" si="47"/>
        <v>Mar2025</v>
      </c>
      <c r="AO11" s="20" t="str">
        <f t="shared" si="48"/>
        <v>Apr2025</v>
      </c>
      <c r="AP11" s="20" t="str">
        <f t="shared" si="49"/>
        <v>May2025</v>
      </c>
      <c r="AQ11" s="20" t="str">
        <f t="shared" si="50"/>
        <v>2025</v>
      </c>
      <c r="AR11" s="20" t="str">
        <f t="shared" si="51"/>
        <v>Jul2025</v>
      </c>
      <c r="AS11" s="20" t="str">
        <f t="shared" si="52"/>
        <v>Aug2025</v>
      </c>
      <c r="AT11" s="20" t="str">
        <f t="shared" si="53"/>
        <v>Sep2025</v>
      </c>
      <c r="AU11" s="20" t="str">
        <f t="shared" si="54"/>
        <v>Oct2025</v>
      </c>
      <c r="AV11" s="20" t="str">
        <f t="shared" si="55"/>
        <v>Nov2025</v>
      </c>
      <c r="AW11" s="20" t="str">
        <f t="shared" si="56"/>
        <v>Dec2025</v>
      </c>
      <c r="AX11" s="20" t="str">
        <f t="shared" si="57"/>
        <v>Jan2026</v>
      </c>
      <c r="AY11" s="20" t="str">
        <f t="shared" si="58"/>
        <v/>
      </c>
      <c r="AZ11" s="20" t="str">
        <f t="shared" si="59"/>
        <v/>
      </c>
      <c r="BA11" s="20" t="str">
        <f t="shared" si="60"/>
        <v/>
      </c>
      <c r="BB11" s="20" t="str">
        <f t="shared" si="61"/>
        <v/>
      </c>
      <c r="BC11" s="20" t="str">
        <f t="shared" si="62"/>
        <v/>
      </c>
      <c r="BD11" s="20" t="str">
        <f t="shared" si="63"/>
        <v/>
      </c>
      <c r="BE11" s="20" t="str">
        <f t="shared" si="64"/>
        <v/>
      </c>
      <c r="BF11" s="20" t="str">
        <f t="shared" si="65"/>
        <v/>
      </c>
      <c r="BG11" s="20" t="str">
        <f t="shared" si="66"/>
        <v/>
      </c>
      <c r="BH11" s="20" t="str">
        <f t="shared" si="67"/>
        <v/>
      </c>
      <c r="BI11" s="20" t="str">
        <f t="shared" si="68"/>
        <v/>
      </c>
      <c r="BJ11" s="20" t="str">
        <f t="shared" si="69"/>
        <v/>
      </c>
      <c r="BK11" s="20" t="str">
        <f t="shared" si="70"/>
        <v/>
      </c>
      <c r="BL11" s="20" t="str">
        <f t="shared" si="71"/>
        <v/>
      </c>
      <c r="BM11" s="20" t="str">
        <f t="shared" si="72"/>
        <v/>
      </c>
      <c r="BN11" s="20" t="str">
        <f t="shared" si="73"/>
        <v/>
      </c>
      <c r="BO11" s="20" t="str">
        <f t="shared" si="74"/>
        <v/>
      </c>
      <c r="BP11" s="20" t="str">
        <f t="shared" si="75"/>
        <v/>
      </c>
      <c r="BQ11" s="20" t="str">
        <f t="shared" si="76"/>
        <v/>
      </c>
      <c r="BR11" s="20" t="str">
        <f t="shared" si="77"/>
        <v/>
      </c>
      <c r="BS11" s="20" t="str">
        <f t="shared" si="78"/>
        <v/>
      </c>
      <c r="BT11" s="20" t="str">
        <f t="shared" si="79"/>
        <v/>
      </c>
      <c r="BU11" s="20" t="str">
        <f t="shared" si="5"/>
        <v/>
      </c>
      <c r="BV11" s="20" t="str">
        <f t="shared" si="6"/>
        <v/>
      </c>
      <c r="BW11" s="20" t="str">
        <f t="shared" si="7"/>
        <v/>
      </c>
      <c r="BX11" s="20" t="str">
        <f t="shared" si="8"/>
        <v/>
      </c>
      <c r="BY11" s="20" t="str">
        <f t="shared" si="9"/>
        <v/>
      </c>
      <c r="BZ11" s="20" t="str">
        <f t="shared" si="10"/>
        <v/>
      </c>
      <c r="CA11" s="20" t="str">
        <f t="shared" si="11"/>
        <v/>
      </c>
      <c r="CB11" s="20" t="str">
        <f t="shared" si="12"/>
        <v/>
      </c>
      <c r="CC11" s="20" t="str">
        <f t="shared" si="13"/>
        <v/>
      </c>
      <c r="CD11" s="20" t="str">
        <f t="shared" si="14"/>
        <v/>
      </c>
      <c r="CE11" s="20" t="str">
        <f t="shared" si="15"/>
        <v/>
      </c>
      <c r="CF11" s="20" t="str">
        <f t="shared" si="16"/>
        <v/>
      </c>
      <c r="CG11" s="20" t="str">
        <f t="shared" si="17"/>
        <v/>
      </c>
    </row>
    <row r="12" spans="1:85" x14ac:dyDescent="0.25">
      <c r="A12" s="2">
        <v>45207</v>
      </c>
      <c r="B12" s="2">
        <v>45638</v>
      </c>
      <c r="C12" s="16" t="str">
        <f t="shared" si="0"/>
        <v>15</v>
      </c>
      <c r="D12" s="17" t="str">
        <f t="shared" si="18"/>
        <v>Oct2023,Nov2023,Dec2023,Jan2024,Feb2024,Mar2024,Apr2024,May2024,Jun2024,Jul2024,Aug2024,Sep2024,Oct2024,Nov2024,Dec2024</v>
      </c>
      <c r="E12" s="18">
        <f t="shared" si="1"/>
        <v>45207</v>
      </c>
      <c r="F12" s="18">
        <f t="shared" si="2"/>
        <v>45638</v>
      </c>
      <c r="G12" s="19">
        <f t="shared" si="19"/>
        <v>10</v>
      </c>
      <c r="H12" s="19">
        <f t="shared" si="19"/>
        <v>12</v>
      </c>
      <c r="I12" s="19">
        <f t="shared" si="20"/>
        <v>2023</v>
      </c>
      <c r="J12" s="19">
        <f t="shared" si="20"/>
        <v>2024</v>
      </c>
      <c r="K12" s="19">
        <f t="shared" si="3"/>
        <v>1</v>
      </c>
      <c r="L12" s="19">
        <f t="shared" si="4"/>
        <v>24</v>
      </c>
      <c r="N12" s="20" t="str">
        <f t="shared" si="21"/>
        <v/>
      </c>
      <c r="O12" s="20" t="str">
        <f t="shared" si="22"/>
        <v/>
      </c>
      <c r="P12" s="20" t="str">
        <f t="shared" si="23"/>
        <v/>
      </c>
      <c r="Q12" s="20" t="str">
        <f t="shared" si="24"/>
        <v/>
      </c>
      <c r="R12" s="20" t="str">
        <f t="shared" si="25"/>
        <v/>
      </c>
      <c r="S12" s="20" t="str">
        <f t="shared" si="26"/>
        <v/>
      </c>
      <c r="T12" s="20" t="str">
        <f t="shared" si="27"/>
        <v/>
      </c>
      <c r="U12" s="20" t="str">
        <f t="shared" si="28"/>
        <v/>
      </c>
      <c r="V12" s="20" t="str">
        <f t="shared" si="29"/>
        <v/>
      </c>
      <c r="W12" s="20" t="str">
        <f t="shared" si="30"/>
        <v>Oct2023</v>
      </c>
      <c r="X12" s="20" t="str">
        <f t="shared" si="31"/>
        <v>Nov2023</v>
      </c>
      <c r="Y12" s="20" t="str">
        <f t="shared" si="32"/>
        <v>Dec2023</v>
      </c>
      <c r="Z12" s="20" t="str">
        <f t="shared" si="33"/>
        <v>Jan2024</v>
      </c>
      <c r="AA12" s="20" t="str">
        <f t="shared" si="34"/>
        <v>Feb2024</v>
      </c>
      <c r="AB12" s="20" t="str">
        <f t="shared" si="35"/>
        <v>Mar2024</v>
      </c>
      <c r="AC12" s="20" t="str">
        <f t="shared" si="36"/>
        <v>Apr2024</v>
      </c>
      <c r="AD12" s="20" t="str">
        <f t="shared" si="37"/>
        <v>May2024</v>
      </c>
      <c r="AE12" s="20" t="str">
        <f t="shared" si="38"/>
        <v>Jun2024</v>
      </c>
      <c r="AF12" s="20" t="str">
        <f t="shared" si="39"/>
        <v>Jul2024</v>
      </c>
      <c r="AG12" s="20" t="str">
        <f t="shared" si="40"/>
        <v>Aug2024</v>
      </c>
      <c r="AH12" s="20" t="str">
        <f t="shared" si="41"/>
        <v>Sep2024</v>
      </c>
      <c r="AI12" s="20" t="str">
        <f t="shared" si="42"/>
        <v>Oct2024</v>
      </c>
      <c r="AJ12" s="20" t="str">
        <f t="shared" si="43"/>
        <v>Nov2024</v>
      </c>
      <c r="AK12" s="20" t="str">
        <f t="shared" si="44"/>
        <v>Dec2024</v>
      </c>
      <c r="AL12" s="20" t="str">
        <f t="shared" si="45"/>
        <v/>
      </c>
      <c r="AM12" s="20" t="str">
        <f t="shared" si="46"/>
        <v/>
      </c>
      <c r="AN12" s="20" t="str">
        <f t="shared" si="47"/>
        <v/>
      </c>
      <c r="AO12" s="20" t="str">
        <f t="shared" si="48"/>
        <v/>
      </c>
      <c r="AP12" s="20" t="str">
        <f t="shared" si="49"/>
        <v/>
      </c>
      <c r="AQ12" s="20" t="str">
        <f t="shared" si="50"/>
        <v/>
      </c>
      <c r="AR12" s="20" t="str">
        <f t="shared" si="51"/>
        <v/>
      </c>
      <c r="AS12" s="20" t="str">
        <f t="shared" si="52"/>
        <v/>
      </c>
      <c r="AT12" s="20" t="str">
        <f t="shared" si="53"/>
        <v/>
      </c>
      <c r="AU12" s="20" t="str">
        <f t="shared" si="54"/>
        <v/>
      </c>
      <c r="AV12" s="20" t="str">
        <f t="shared" si="55"/>
        <v/>
      </c>
      <c r="AW12" s="20" t="str">
        <f t="shared" si="56"/>
        <v/>
      </c>
      <c r="AX12" s="20" t="str">
        <f t="shared" si="57"/>
        <v/>
      </c>
      <c r="AY12" s="20" t="str">
        <f t="shared" si="58"/>
        <v/>
      </c>
      <c r="AZ12" s="20" t="str">
        <f t="shared" si="59"/>
        <v/>
      </c>
      <c r="BA12" s="20" t="str">
        <f t="shared" si="60"/>
        <v/>
      </c>
      <c r="BB12" s="20" t="str">
        <f t="shared" si="61"/>
        <v/>
      </c>
      <c r="BC12" s="20" t="str">
        <f t="shared" si="62"/>
        <v/>
      </c>
      <c r="BD12" s="20" t="str">
        <f t="shared" si="63"/>
        <v/>
      </c>
      <c r="BE12" s="20" t="str">
        <f t="shared" si="64"/>
        <v/>
      </c>
      <c r="BF12" s="20" t="str">
        <f t="shared" si="65"/>
        <v/>
      </c>
      <c r="BG12" s="20" t="str">
        <f t="shared" si="66"/>
        <v/>
      </c>
      <c r="BH12" s="20" t="str">
        <f t="shared" si="67"/>
        <v/>
      </c>
      <c r="BI12" s="20" t="str">
        <f t="shared" si="68"/>
        <v/>
      </c>
      <c r="BJ12" s="20" t="str">
        <f t="shared" si="69"/>
        <v/>
      </c>
      <c r="BK12" s="20" t="str">
        <f t="shared" si="70"/>
        <v/>
      </c>
      <c r="BL12" s="20" t="str">
        <f t="shared" si="71"/>
        <v/>
      </c>
      <c r="BM12" s="20" t="str">
        <f t="shared" si="72"/>
        <v/>
      </c>
      <c r="BN12" s="20" t="str">
        <f t="shared" si="73"/>
        <v/>
      </c>
      <c r="BO12" s="20" t="str">
        <f t="shared" si="74"/>
        <v/>
      </c>
      <c r="BP12" s="20" t="str">
        <f t="shared" si="75"/>
        <v/>
      </c>
      <c r="BQ12" s="20" t="str">
        <f t="shared" si="76"/>
        <v/>
      </c>
      <c r="BR12" s="20" t="str">
        <f t="shared" si="77"/>
        <v/>
      </c>
      <c r="BS12" s="20" t="str">
        <f t="shared" si="78"/>
        <v/>
      </c>
      <c r="BT12" s="20" t="str">
        <f t="shared" si="79"/>
        <v/>
      </c>
      <c r="BU12" s="20" t="str">
        <f t="shared" si="5"/>
        <v/>
      </c>
      <c r="BV12" s="20" t="str">
        <f t="shared" si="6"/>
        <v/>
      </c>
      <c r="BW12" s="20" t="str">
        <f t="shared" si="7"/>
        <v/>
      </c>
      <c r="BX12" s="20" t="str">
        <f t="shared" si="8"/>
        <v/>
      </c>
      <c r="BY12" s="20" t="str">
        <f t="shared" si="9"/>
        <v/>
      </c>
      <c r="BZ12" s="20" t="str">
        <f t="shared" si="10"/>
        <v/>
      </c>
      <c r="CA12" s="20" t="str">
        <f t="shared" si="11"/>
        <v/>
      </c>
      <c r="CB12" s="20" t="str">
        <f t="shared" si="12"/>
        <v/>
      </c>
      <c r="CC12" s="20" t="str">
        <f t="shared" si="13"/>
        <v/>
      </c>
      <c r="CD12" s="20" t="str">
        <f t="shared" si="14"/>
        <v/>
      </c>
      <c r="CE12" s="20" t="str">
        <f t="shared" si="15"/>
        <v/>
      </c>
      <c r="CF12" s="20" t="str">
        <f t="shared" si="16"/>
        <v/>
      </c>
      <c r="CG12" s="20" t="str">
        <f t="shared" si="17"/>
        <v/>
      </c>
    </row>
    <row r="13" spans="1:85" x14ac:dyDescent="0.25">
      <c r="A13" s="2">
        <v>45751</v>
      </c>
      <c r="B13" s="2">
        <v>47797</v>
      </c>
      <c r="C13" s="16" t="str">
        <f t="shared" si="0"/>
        <v>68</v>
      </c>
      <c r="D13" s="17" t="str">
        <f t="shared" si="18"/>
        <v>Apr2025,May2025,Jun2025,Jul2025,Aug2025,Sep2025,Oct2025,Nov2025,Dec2025,Jan2026,Feb2026,Mar2026,Apr2026,May2026,Jun2026,Jul2026,Aug2026,Sep2026,Oct2026,Nov2026,Dec2026,Jan2027,Feb2027,Mar2027,Apr2027,May2027,2027,Jul2027,Aug2027,Sep2027,Oct2027,Nov2027,Dec2027,Jan2028,Feb2028,Mar2028,Apr2028,May2028,Jun2028,Jul2028,Aug2028,Sep2028,Oct2028,Nov2028,Dec2028,Jan2029,Feb2029,Mar2029,Apr2029,May2029,Jun2029,Jul2029,Aug2029,Sep2029,Oct2029,Nov2029,Dec2029</v>
      </c>
      <c r="E13" s="18">
        <f t="shared" si="1"/>
        <v>45751</v>
      </c>
      <c r="F13" s="18">
        <f t="shared" si="2"/>
        <v>47797</v>
      </c>
      <c r="G13" s="19">
        <f t="shared" si="19"/>
        <v>4</v>
      </c>
      <c r="H13" s="19">
        <f t="shared" si="19"/>
        <v>11</v>
      </c>
      <c r="I13" s="19">
        <f t="shared" si="20"/>
        <v>2025</v>
      </c>
      <c r="J13" s="19">
        <f t="shared" si="20"/>
        <v>2030</v>
      </c>
      <c r="K13" s="19">
        <f t="shared" si="3"/>
        <v>5</v>
      </c>
      <c r="L13" s="19">
        <f>IF(K13=0,H13,IF(K13=1,H13+12,IF(K13=2,H13+24,IF(K13=3,H13+36,IF(K13=4,H13+48,IF(K13=5,H13+60,IF(K13=6,H13+72,"False")))))))</f>
        <v>71</v>
      </c>
      <c r="N13" s="20" t="str">
        <f t="shared" si="21"/>
        <v/>
      </c>
      <c r="O13" s="20" t="str">
        <f t="shared" si="22"/>
        <v/>
      </c>
      <c r="P13" s="20" t="str">
        <f t="shared" si="23"/>
        <v/>
      </c>
      <c r="Q13" s="20" t="str">
        <f t="shared" si="24"/>
        <v>Apr2025</v>
      </c>
      <c r="R13" s="20" t="str">
        <f t="shared" si="25"/>
        <v>May2025</v>
      </c>
      <c r="S13" s="20" t="str">
        <f t="shared" si="26"/>
        <v>Jun2025</v>
      </c>
      <c r="T13" s="20" t="str">
        <f t="shared" si="27"/>
        <v>Jul2025</v>
      </c>
      <c r="U13" s="20" t="str">
        <f t="shared" si="28"/>
        <v>Aug2025</v>
      </c>
      <c r="V13" s="20" t="str">
        <f t="shared" si="29"/>
        <v>Sep2025</v>
      </c>
      <c r="W13" s="20" t="str">
        <f t="shared" si="30"/>
        <v>Oct2025</v>
      </c>
      <c r="X13" s="20" t="str">
        <f t="shared" si="31"/>
        <v>Nov2025</v>
      </c>
      <c r="Y13" s="20" t="str">
        <f t="shared" si="32"/>
        <v>Dec2025</v>
      </c>
      <c r="Z13" s="20" t="str">
        <f t="shared" si="33"/>
        <v>Jan2026</v>
      </c>
      <c r="AA13" s="20" t="str">
        <f t="shared" si="34"/>
        <v>Feb2026</v>
      </c>
      <c r="AB13" s="20" t="str">
        <f t="shared" si="35"/>
        <v>Mar2026</v>
      </c>
      <c r="AC13" s="20" t="str">
        <f t="shared" si="36"/>
        <v>Apr2026</v>
      </c>
      <c r="AD13" s="20" t="str">
        <f t="shared" si="37"/>
        <v>May2026</v>
      </c>
      <c r="AE13" s="20" t="str">
        <f t="shared" si="38"/>
        <v>Jun2026</v>
      </c>
      <c r="AF13" s="20" t="str">
        <f t="shared" si="39"/>
        <v>Jul2026</v>
      </c>
      <c r="AG13" s="20" t="str">
        <f t="shared" si="40"/>
        <v>Aug2026</v>
      </c>
      <c r="AH13" s="20" t="str">
        <f t="shared" si="41"/>
        <v>Sep2026</v>
      </c>
      <c r="AI13" s="20" t="str">
        <f t="shared" si="42"/>
        <v>Oct2026</v>
      </c>
      <c r="AJ13" s="20" t="str">
        <f t="shared" si="43"/>
        <v>Nov2026</v>
      </c>
      <c r="AK13" s="20" t="str">
        <f t="shared" si="44"/>
        <v>Dec2026</v>
      </c>
      <c r="AL13" s="20" t="str">
        <f t="shared" si="45"/>
        <v>Jan2027</v>
      </c>
      <c r="AM13" s="20" t="str">
        <f t="shared" si="46"/>
        <v>Feb2027</v>
      </c>
      <c r="AN13" s="20" t="str">
        <f t="shared" si="47"/>
        <v>Mar2027</v>
      </c>
      <c r="AO13" s="20" t="str">
        <f t="shared" si="48"/>
        <v>Apr2027</v>
      </c>
      <c r="AP13" s="20" t="str">
        <f t="shared" si="49"/>
        <v>May2027</v>
      </c>
      <c r="AQ13" s="20" t="str">
        <f t="shared" si="50"/>
        <v>2027</v>
      </c>
      <c r="AR13" s="20" t="str">
        <f t="shared" si="51"/>
        <v>Jul2027</v>
      </c>
      <c r="AS13" s="20" t="str">
        <f t="shared" si="52"/>
        <v>Aug2027</v>
      </c>
      <c r="AT13" s="20" t="str">
        <f t="shared" si="53"/>
        <v>Sep2027</v>
      </c>
      <c r="AU13" s="20" t="str">
        <f t="shared" si="54"/>
        <v>Oct2027</v>
      </c>
      <c r="AV13" s="20" t="str">
        <f t="shared" si="55"/>
        <v>Nov2027</v>
      </c>
      <c r="AW13" s="20" t="str">
        <f t="shared" si="56"/>
        <v>Dec2027</v>
      </c>
      <c r="AX13" s="20" t="str">
        <f t="shared" si="57"/>
        <v>Jan2028</v>
      </c>
      <c r="AY13" s="20" t="str">
        <f t="shared" si="58"/>
        <v>Feb2028</v>
      </c>
      <c r="AZ13" s="20" t="str">
        <f t="shared" si="59"/>
        <v>Mar2028</v>
      </c>
      <c r="BA13" s="20" t="str">
        <f t="shared" si="60"/>
        <v>Apr2028</v>
      </c>
      <c r="BB13" s="20" t="str">
        <f t="shared" si="61"/>
        <v>May2028</v>
      </c>
      <c r="BC13" s="20" t="str">
        <f t="shared" si="62"/>
        <v>Jun2028</v>
      </c>
      <c r="BD13" s="20" t="str">
        <f t="shared" si="63"/>
        <v>Jul2028</v>
      </c>
      <c r="BE13" s="20" t="str">
        <f t="shared" si="64"/>
        <v>Aug2028</v>
      </c>
      <c r="BF13" s="20" t="str">
        <f t="shared" si="65"/>
        <v>Sep2028</v>
      </c>
      <c r="BG13" s="20" t="str">
        <f t="shared" si="66"/>
        <v>Oct2028</v>
      </c>
      <c r="BH13" s="20" t="str">
        <f t="shared" si="67"/>
        <v>Nov2028</v>
      </c>
      <c r="BI13" s="20" t="str">
        <f t="shared" si="68"/>
        <v>Dec2028</v>
      </c>
      <c r="BJ13" s="20" t="str">
        <f t="shared" si="69"/>
        <v>Jan2029</v>
      </c>
      <c r="BK13" s="20" t="str">
        <f t="shared" si="70"/>
        <v>Feb2029</v>
      </c>
      <c r="BL13" s="20" t="str">
        <f t="shared" si="71"/>
        <v>Mar2029</v>
      </c>
      <c r="BM13" s="20" t="str">
        <f t="shared" si="72"/>
        <v>Apr2029</v>
      </c>
      <c r="BN13" s="20" t="str">
        <f t="shared" si="73"/>
        <v>May2029</v>
      </c>
      <c r="BO13" s="20" t="str">
        <f t="shared" si="74"/>
        <v>Jun2029</v>
      </c>
      <c r="BP13" s="20" t="str">
        <f t="shared" si="75"/>
        <v>Jul2029</v>
      </c>
      <c r="BQ13" s="20" t="str">
        <f t="shared" si="76"/>
        <v>Aug2029</v>
      </c>
      <c r="BR13" s="20" t="str">
        <f t="shared" si="77"/>
        <v>Sep2029</v>
      </c>
      <c r="BS13" s="20" t="str">
        <f t="shared" si="78"/>
        <v>Oct2029</v>
      </c>
      <c r="BT13" s="20" t="str">
        <f t="shared" si="79"/>
        <v>Nov2029</v>
      </c>
      <c r="BU13" s="20" t="str">
        <f t="shared" si="5"/>
        <v>Dec2029</v>
      </c>
      <c r="BV13" s="20" t="str">
        <f>IF(I13&gt;J13,"",(IF(AND(61 &gt;= G13, 61 &lt;= L13)=TRUE,"Jan"&amp;I13+5,"")))</f>
        <v>Jan2030</v>
      </c>
      <c r="BW13" s="20" t="str">
        <f>IF(I13&gt;J13,"",(IF(AND(62 &gt;= G13, 62 &lt;= L13)=TRUE,"Feb"&amp;I13+5,"")))</f>
        <v>Feb2030</v>
      </c>
      <c r="BX13" s="20" t="str">
        <f>IF(I13&gt;J13,"",(IF(AND(63 &gt;= G13, 63 &lt;= L13)=TRUE,"Mar"&amp;I13+5,"")))</f>
        <v>Mar2030</v>
      </c>
      <c r="BY13" s="20" t="str">
        <f>IF(I13&gt;J13,"",(IF(AND(64 &gt;= G13, 64 &lt;= L13)=TRUE,"Apr"&amp;I13+5,"")))</f>
        <v>Apr2030</v>
      </c>
      <c r="BZ13" s="20" t="str">
        <f>IF(I13&gt;J13,"",(IF(AND(65 &gt;= G13, 65 &lt;= L13)=TRUE,"May"&amp;I13+5,"")))</f>
        <v>May2030</v>
      </c>
      <c r="CA13" s="20" t="str">
        <f>IF(I13&gt;J13,"",(IF(AND(66 &gt;= G13, 66 &lt;= L13)=TRUE,"Jun"&amp;I13+5,"")))</f>
        <v>Jun2030</v>
      </c>
      <c r="CB13" s="20" t="str">
        <f>IF(I13&gt;J13,"",(IF(AND(67 &gt;= G13, 67 &lt;= L13)=TRUE,"Jul"&amp;I13+5,"")))</f>
        <v>Jul2030</v>
      </c>
      <c r="CC13" s="20" t="str">
        <f>IF(I13&gt;J13,"",(IF(AND(68 &gt;= G13, 68 &lt;= L13)=TRUE,"Aug"&amp;I13+5,"")))</f>
        <v>Aug2030</v>
      </c>
      <c r="CD13" s="20" t="str">
        <f>IF(I13&gt;J13,"",(IF(AND(69 &gt;= G13, 69 &lt;= L13)=TRUE,"Sep"&amp;I13+5,"")))</f>
        <v>Sep2030</v>
      </c>
      <c r="CE13" s="20" t="str">
        <f>IF(I13&gt;J13,"",(IF(AND(70 &gt;= G13, 70 &lt;= L13)=TRUE,"Oct"&amp;I13+5,"")))</f>
        <v>Oct2030</v>
      </c>
      <c r="CF13" s="20" t="str">
        <f>IF(I13&gt;J13,"",(IF(AND(71 &gt;= G13, 71 &lt;= L13)=TRUE,"Nov"&amp;I13+5,"")))</f>
        <v>Nov2030</v>
      </c>
      <c r="CG13" s="20" t="str">
        <f t="shared" si="17"/>
        <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29689-2B29-4404-ACC7-CAD6706CE43F}">
  <dimension ref="A1:H8"/>
  <sheetViews>
    <sheetView workbookViewId="0"/>
  </sheetViews>
  <sheetFormatPr defaultRowHeight="15" x14ac:dyDescent="0.25"/>
  <cols>
    <col min="1" max="1" width="13.85546875" customWidth="1"/>
  </cols>
  <sheetData>
    <row r="1" spans="1:8" s="9" customFormat="1" ht="28.9" customHeight="1" x14ac:dyDescent="0.25">
      <c r="A1" s="12" t="s">
        <v>91</v>
      </c>
      <c r="B1" s="10"/>
      <c r="C1" s="11"/>
      <c r="D1" s="11"/>
      <c r="E1" s="11"/>
      <c r="F1" s="11"/>
      <c r="G1" s="11"/>
      <c r="H1" s="11"/>
    </row>
    <row r="2" spans="1:8" s="9" customFormat="1" ht="28.15" customHeight="1" x14ac:dyDescent="0.25">
      <c r="A2" s="13" t="s">
        <v>88</v>
      </c>
      <c r="B2" s="13"/>
      <c r="C2" s="11"/>
      <c r="D2" s="11"/>
      <c r="E2" s="11"/>
      <c r="F2" s="11"/>
      <c r="G2" s="11"/>
      <c r="H2" s="11"/>
    </row>
    <row r="3" spans="1:8" x14ac:dyDescent="0.25">
      <c r="A3">
        <v>123</v>
      </c>
      <c r="C3" t="str">
        <f t="shared" ref="C3:C6" si="0">TEXT(A3,"$[&gt;=1000000]0.0,,\M; [&gt;=1000] $0.0,K; $0.00")</f>
        <v xml:space="preserve"> $123.00</v>
      </c>
    </row>
    <row r="4" spans="1:8" x14ac:dyDescent="0.25">
      <c r="A4">
        <v>1230</v>
      </c>
      <c r="C4" t="str">
        <f t="shared" si="0"/>
        <v xml:space="preserve">  $1.2K</v>
      </c>
    </row>
    <row r="5" spans="1:8" x14ac:dyDescent="0.25">
      <c r="A5">
        <v>123000</v>
      </c>
      <c r="C5" t="str">
        <f t="shared" si="0"/>
        <v xml:space="preserve">  $123.0K</v>
      </c>
    </row>
    <row r="6" spans="1:8" x14ac:dyDescent="0.25">
      <c r="A6">
        <v>1230000</v>
      </c>
      <c r="C6" t="str">
        <f t="shared" si="0"/>
        <v>$1.2M</v>
      </c>
    </row>
    <row r="7" spans="1:8" x14ac:dyDescent="0.25">
      <c r="A7">
        <v>12340000</v>
      </c>
      <c r="C7" t="str">
        <f>TEXT(A7,"$[&gt;=1000000]0.0,,\M; [&gt;=1000] $0.0,K; $0.00")</f>
        <v>$12.3M</v>
      </c>
    </row>
    <row r="8" spans="1:8" x14ac:dyDescent="0.25">
      <c r="A8">
        <v>123450000</v>
      </c>
      <c r="C8" t="str">
        <f t="shared" ref="C8" si="1">TEXT(A8,"$[&gt;=1000000]0.0,,\M; [&gt;=1000] $0#,K; $0.00")</f>
        <v>$123.5M</v>
      </c>
    </row>
  </sheetData>
  <pageMargins left="0.7" right="0.7" top="0.75" bottom="0.75" header="0.3" footer="0.3"/>
  <customProperties>
    <customPr name="GU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C4FFF-1F75-4A62-ABCD-B276414106F8}">
  <dimension ref="A1:J9"/>
  <sheetViews>
    <sheetView workbookViewId="0">
      <selection activeCell="C3" sqref="C3"/>
    </sheetView>
  </sheetViews>
  <sheetFormatPr defaultRowHeight="15" x14ac:dyDescent="0.25"/>
  <cols>
    <col min="1" max="1" width="15.7109375" customWidth="1"/>
    <col min="3" max="3" width="11" bestFit="1" customWidth="1"/>
  </cols>
  <sheetData>
    <row r="1" spans="1:10" s="9" customFormat="1" ht="30" customHeight="1" x14ac:dyDescent="0.25">
      <c r="A1" s="12" t="s">
        <v>90</v>
      </c>
      <c r="B1" s="12"/>
      <c r="C1" s="12"/>
      <c r="D1" s="12"/>
      <c r="E1" s="12"/>
      <c r="F1" s="12"/>
      <c r="G1" s="12"/>
      <c r="H1" s="12"/>
      <c r="I1" s="12"/>
      <c r="J1" s="12"/>
    </row>
    <row r="2" spans="1:10" s="9" customFormat="1" ht="30" customHeight="1" x14ac:dyDescent="0.25">
      <c r="A2" s="13" t="s">
        <v>89</v>
      </c>
      <c r="B2" s="12"/>
      <c r="C2" s="12"/>
      <c r="D2" s="12"/>
      <c r="E2" s="12"/>
      <c r="F2" s="12"/>
      <c r="G2" s="12"/>
      <c r="H2" s="12"/>
      <c r="I2" s="12"/>
      <c r="J2" s="12"/>
    </row>
    <row r="3" spans="1:10" x14ac:dyDescent="0.25">
      <c r="A3" s="1" t="s">
        <v>6</v>
      </c>
      <c r="C3">
        <f>_xlfn.IFNA(LEFT(A3,LEN(A3)-1)*CHOOSE(MATCH(RIGHT(A3,1), {"K","M","B"},0),1000,1000000,1000000000),A3)</f>
        <v>230</v>
      </c>
    </row>
    <row r="4" spans="1:10" x14ac:dyDescent="0.25">
      <c r="A4" s="1" t="s">
        <v>0</v>
      </c>
      <c r="C4">
        <f>_xlfn.IFNA(LEFT(A4,LEN(A4)-1)*CHOOSE(MATCH(RIGHT(A4,1), {"K","M","B"},0),1000,1000000,1000000000),A4)</f>
        <v>1230</v>
      </c>
    </row>
    <row r="5" spans="1:10" x14ac:dyDescent="0.25">
      <c r="A5" s="1" t="s">
        <v>1</v>
      </c>
      <c r="C5">
        <f>_xlfn.IFNA(LEFT(A5,LEN(A5)-1)*CHOOSE(MATCH(RIGHT(A5,1), {"K","M","B"},0),1000,1000000,1000000000),A5)</f>
        <v>123000</v>
      </c>
    </row>
    <row r="6" spans="1:10" x14ac:dyDescent="0.25">
      <c r="A6" s="1" t="s">
        <v>2</v>
      </c>
      <c r="C6">
        <f>_xlfn.IFNA(LEFT(A6,LEN(A6)-1)*CHOOSE(MATCH(RIGHT(A6,1), {"K","M","B"},0),1000,1000000,1000000000),A6)</f>
        <v>1200000</v>
      </c>
    </row>
    <row r="7" spans="1:10" x14ac:dyDescent="0.25">
      <c r="A7" s="1" t="s">
        <v>3</v>
      </c>
      <c r="C7">
        <f>_xlfn.IFNA(LEFT(A7,LEN(A7)-1)*CHOOSE(MATCH(RIGHT(A7,1), {"K","M","B"},0),1000,1000000,1000000000),A7)</f>
        <v>12300000</v>
      </c>
    </row>
    <row r="8" spans="1:10" x14ac:dyDescent="0.25">
      <c r="A8" s="1" t="s">
        <v>4</v>
      </c>
      <c r="C8">
        <f>_xlfn.IFNA(LEFT(A8,LEN(A8)-1)*CHOOSE(MATCH(RIGHT(A8,1), {"K","M","B"},0),1000,1000000,1000000000),A8)</f>
        <v>123500000</v>
      </c>
    </row>
    <row r="9" spans="1:10" x14ac:dyDescent="0.25">
      <c r="A9" s="1" t="s">
        <v>5</v>
      </c>
      <c r="C9">
        <f>_xlfn.IFNA(LEFT(A9,LEN(A9)-1)*CHOOSE(MATCH(RIGHT(A9,1), {"K","M","B"},0),1000,1000000,1000000000),A9)</f>
        <v>1200000000</v>
      </c>
    </row>
  </sheetData>
  <pageMargins left="0.7" right="0.7" top="0.75" bottom="0.75" header="0.3" footer="0.3"/>
  <customProperties>
    <customPr name="GUI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D2E3-71AF-49A1-8BCD-604BCECFB7BE}">
  <dimension ref="A1:K12"/>
  <sheetViews>
    <sheetView workbookViewId="0">
      <selection activeCell="A17" sqref="A17"/>
    </sheetView>
  </sheetViews>
  <sheetFormatPr defaultRowHeight="15" x14ac:dyDescent="0.25"/>
  <cols>
    <col min="1" max="1" width="13.28515625" customWidth="1"/>
    <col min="11" max="11" width="13.140625" customWidth="1"/>
  </cols>
  <sheetData>
    <row r="1" spans="1:11" s="9" customFormat="1" ht="29.85" customHeight="1" x14ac:dyDescent="0.25">
      <c r="A1" s="12" t="s">
        <v>140</v>
      </c>
      <c r="B1" s="12"/>
      <c r="C1" s="12"/>
      <c r="D1" s="12"/>
      <c r="E1" s="12"/>
      <c r="F1" s="12"/>
      <c r="G1" s="12"/>
      <c r="H1" s="12"/>
      <c r="I1" s="12"/>
      <c r="J1" s="12"/>
      <c r="K1" s="12"/>
    </row>
    <row r="2" spans="1:11" s="9" customFormat="1" ht="29.85" customHeight="1" x14ac:dyDescent="0.25">
      <c r="A2" s="13" t="s">
        <v>141</v>
      </c>
      <c r="B2" s="12"/>
      <c r="C2" s="12" t="s">
        <v>142</v>
      </c>
      <c r="D2" s="12"/>
      <c r="E2" s="12"/>
      <c r="F2" s="12"/>
      <c r="G2" s="12"/>
      <c r="H2" s="12"/>
      <c r="I2" s="12"/>
      <c r="J2" s="12"/>
      <c r="K2" s="12"/>
    </row>
    <row r="3" spans="1:11" x14ac:dyDescent="0.25">
      <c r="A3">
        <v>7.1232300000000004</v>
      </c>
      <c r="B3" s="3">
        <v>2</v>
      </c>
      <c r="C3" t="str">
        <f>FIXED(A3,B3)</f>
        <v>7.12</v>
      </c>
    </row>
    <row r="4" spans="1:11" x14ac:dyDescent="0.25">
      <c r="A4">
        <v>2.3433999999999999</v>
      </c>
      <c r="B4" s="3">
        <v>3</v>
      </c>
      <c r="C4" t="str">
        <f t="shared" ref="C4:C12" si="0">FIXED(A4,B4)</f>
        <v>2.343</v>
      </c>
    </row>
    <row r="5" spans="1:11" x14ac:dyDescent="0.25">
      <c r="A5">
        <v>3.2</v>
      </c>
      <c r="B5" s="3">
        <v>2</v>
      </c>
      <c r="C5" t="str">
        <f t="shared" si="0"/>
        <v>3.20</v>
      </c>
    </row>
    <row r="6" spans="1:11" hidden="1" x14ac:dyDescent="0.25">
      <c r="A6">
        <v>4</v>
      </c>
      <c r="B6" s="3" t="s">
        <v>9</v>
      </c>
      <c r="C6" t="e">
        <f t="shared" si="0"/>
        <v>#VALUE!</v>
      </c>
    </row>
    <row r="7" spans="1:11" hidden="1" x14ac:dyDescent="0.25">
      <c r="A7">
        <v>5</v>
      </c>
      <c r="B7" s="3" t="s">
        <v>9</v>
      </c>
      <c r="C7" t="e">
        <f t="shared" si="0"/>
        <v>#VALUE!</v>
      </c>
    </row>
    <row r="8" spans="1:11" hidden="1" x14ac:dyDescent="0.25">
      <c r="A8">
        <v>6</v>
      </c>
      <c r="B8" s="3" t="s">
        <v>10</v>
      </c>
      <c r="C8" t="e">
        <f t="shared" si="0"/>
        <v>#VALUE!</v>
      </c>
    </row>
    <row r="9" spans="1:11" hidden="1" x14ac:dyDescent="0.25">
      <c r="A9">
        <v>7</v>
      </c>
      <c r="B9" s="3" t="s">
        <v>10</v>
      </c>
      <c r="C9" t="e">
        <f t="shared" si="0"/>
        <v>#VALUE!</v>
      </c>
    </row>
    <row r="10" spans="1:11" x14ac:dyDescent="0.25">
      <c r="A10">
        <v>2323.4544999999998</v>
      </c>
      <c r="B10" s="3">
        <v>3</v>
      </c>
      <c r="C10" t="str">
        <f t="shared" si="0"/>
        <v>2,323.455</v>
      </c>
    </row>
    <row r="11" spans="1:11" x14ac:dyDescent="0.25">
      <c r="A11">
        <v>9.2123200000000001</v>
      </c>
      <c r="B11" s="3">
        <v>0</v>
      </c>
      <c r="C11" t="str">
        <f t="shared" si="0"/>
        <v>9</v>
      </c>
    </row>
    <row r="12" spans="1:11" x14ac:dyDescent="0.25">
      <c r="A12">
        <v>102.2345</v>
      </c>
      <c r="B12" s="3">
        <v>1</v>
      </c>
      <c r="C12" t="str">
        <f t="shared" si="0"/>
        <v>102.2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54D67-C7D7-4548-896C-3B67E7A6D83E}">
  <dimension ref="A1:I13"/>
  <sheetViews>
    <sheetView workbookViewId="0">
      <selection sqref="A1:I13"/>
    </sheetView>
  </sheetViews>
  <sheetFormatPr defaultRowHeight="15" x14ac:dyDescent="0.25"/>
  <sheetData>
    <row r="1" spans="1:9" s="9" customFormat="1" ht="29.85" customHeight="1" x14ac:dyDescent="0.25">
      <c r="A1" s="12" t="s">
        <v>127</v>
      </c>
      <c r="B1" s="12"/>
      <c r="C1" s="12"/>
      <c r="D1" s="12"/>
      <c r="E1" s="12"/>
      <c r="F1" s="12"/>
      <c r="G1" s="12"/>
      <c r="H1" s="12"/>
      <c r="I1" s="12"/>
    </row>
    <row r="2" spans="1:9" s="9" customFormat="1" ht="29.85" customHeight="1" x14ac:dyDescent="0.25">
      <c r="A2" s="13" t="s">
        <v>92</v>
      </c>
      <c r="B2" s="12"/>
      <c r="C2" s="12"/>
      <c r="D2" s="12" t="s">
        <v>93</v>
      </c>
      <c r="E2" s="12"/>
      <c r="F2" s="12"/>
      <c r="G2" s="12"/>
      <c r="H2" s="12"/>
      <c r="I2" s="12"/>
    </row>
    <row r="3" spans="1:9" x14ac:dyDescent="0.25">
      <c r="A3">
        <v>1</v>
      </c>
      <c r="B3" t="s">
        <v>7</v>
      </c>
      <c r="C3" t="s">
        <v>12</v>
      </c>
    </row>
    <row r="4" spans="1:9" x14ac:dyDescent="0.25">
      <c r="A4">
        <v>2</v>
      </c>
      <c r="B4" t="s">
        <v>7</v>
      </c>
      <c r="C4" t="s">
        <v>13</v>
      </c>
    </row>
    <row r="5" spans="1:9" x14ac:dyDescent="0.25">
      <c r="A5">
        <v>3</v>
      </c>
      <c r="B5" t="s">
        <v>8</v>
      </c>
      <c r="C5" t="s">
        <v>13</v>
      </c>
    </row>
    <row r="6" spans="1:9" hidden="1" x14ac:dyDescent="0.25">
      <c r="A6">
        <v>4</v>
      </c>
      <c r="B6" t="s">
        <v>9</v>
      </c>
      <c r="C6" t="s">
        <v>13</v>
      </c>
    </row>
    <row r="7" spans="1:9" hidden="1" x14ac:dyDescent="0.25">
      <c r="A7">
        <v>5</v>
      </c>
      <c r="B7" t="s">
        <v>9</v>
      </c>
      <c r="C7" t="s">
        <v>13</v>
      </c>
    </row>
    <row r="8" spans="1:9" hidden="1" x14ac:dyDescent="0.25">
      <c r="A8">
        <v>6</v>
      </c>
      <c r="B8" t="s">
        <v>10</v>
      </c>
      <c r="C8" t="s">
        <v>13</v>
      </c>
    </row>
    <row r="9" spans="1:9" hidden="1" x14ac:dyDescent="0.25">
      <c r="A9">
        <v>7</v>
      </c>
      <c r="B9" t="s">
        <v>10</v>
      </c>
      <c r="C9" t="s">
        <v>14</v>
      </c>
    </row>
    <row r="10" spans="1:9" x14ac:dyDescent="0.25">
      <c r="A10">
        <v>8</v>
      </c>
      <c r="B10" t="s">
        <v>10</v>
      </c>
      <c r="C10" t="s">
        <v>14</v>
      </c>
    </row>
    <row r="11" spans="1:9" x14ac:dyDescent="0.25">
      <c r="A11">
        <v>9</v>
      </c>
      <c r="B11" t="s">
        <v>10</v>
      </c>
      <c r="C11" t="s">
        <v>14</v>
      </c>
    </row>
    <row r="12" spans="1:9" x14ac:dyDescent="0.25">
      <c r="A12">
        <v>10</v>
      </c>
      <c r="B12" t="s">
        <v>11</v>
      </c>
      <c r="C12" t="s">
        <v>14</v>
      </c>
    </row>
    <row r="13" spans="1:9" x14ac:dyDescent="0.25">
      <c r="A13">
        <f>SUBTOTAL(103,A3:A12)</f>
        <v>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F80FA-87DB-4FA7-9927-0E3DA571D5BC}">
  <dimension ref="A1:J10"/>
  <sheetViews>
    <sheetView workbookViewId="0">
      <selection activeCell="A2" sqref="A2"/>
    </sheetView>
  </sheetViews>
  <sheetFormatPr defaultRowHeight="15" x14ac:dyDescent="0.25"/>
  <cols>
    <col min="1" max="1" width="12.42578125" customWidth="1"/>
  </cols>
  <sheetData>
    <row r="1" spans="1:10" s="9" customFormat="1" ht="30.95" customHeight="1" x14ac:dyDescent="0.25">
      <c r="A1" s="12" t="s">
        <v>128</v>
      </c>
      <c r="B1" s="12"/>
      <c r="C1" s="12"/>
      <c r="D1" s="12"/>
      <c r="E1" s="12"/>
      <c r="F1" s="12"/>
      <c r="G1" s="12"/>
      <c r="H1" s="12"/>
      <c r="I1" s="12"/>
      <c r="J1" s="12"/>
    </row>
    <row r="2" spans="1:10" s="9" customFormat="1" ht="30.95" customHeight="1" x14ac:dyDescent="0.25">
      <c r="A2" s="13" t="s">
        <v>94</v>
      </c>
      <c r="B2" s="12"/>
      <c r="C2" s="12"/>
      <c r="D2" s="12"/>
      <c r="E2" s="12"/>
      <c r="F2" s="12"/>
      <c r="G2" s="12"/>
      <c r="H2" s="12"/>
      <c r="I2" s="12"/>
      <c r="J2" s="12"/>
    </row>
    <row r="3" spans="1:10" x14ac:dyDescent="0.25">
      <c r="A3" t="s">
        <v>18</v>
      </c>
      <c r="C3">
        <f>IF(ISNUMBER(SEARCH("Sqm",A3)),LEFT(A3,LEN(A3)-3)*IF(RIGHT(A3)="Sqm",1000,1),A3)</f>
        <v>320</v>
      </c>
    </row>
    <row r="4" spans="1:10" x14ac:dyDescent="0.25">
      <c r="A4" t="s">
        <v>19</v>
      </c>
      <c r="C4">
        <f t="shared" ref="C4:C10" si="0">IF(ISNUMBER(SEARCH("Sqm",A4)),LEFT(A4,LEN(A4)-3)*IF(RIGHT(A4)="Sqm",1000,1),A4)</f>
        <v>1020</v>
      </c>
    </row>
    <row r="5" spans="1:10" x14ac:dyDescent="0.25">
      <c r="A5" t="s">
        <v>20</v>
      </c>
      <c r="C5">
        <f t="shared" si="0"/>
        <v>500</v>
      </c>
    </row>
    <row r="6" spans="1:10" x14ac:dyDescent="0.25">
      <c r="A6" t="s">
        <v>15</v>
      </c>
      <c r="C6">
        <f t="shared" si="0"/>
        <v>280</v>
      </c>
    </row>
    <row r="7" spans="1:10" x14ac:dyDescent="0.25">
      <c r="A7" t="s">
        <v>21</v>
      </c>
      <c r="C7">
        <f t="shared" si="0"/>
        <v>11203</v>
      </c>
    </row>
    <row r="8" spans="1:10" x14ac:dyDescent="0.25">
      <c r="A8" t="s">
        <v>16</v>
      </c>
      <c r="C8" t="str">
        <f t="shared" si="0"/>
        <v>120Mtr</v>
      </c>
    </row>
    <row r="9" spans="1:10" x14ac:dyDescent="0.25">
      <c r="A9" t="s">
        <v>22</v>
      </c>
      <c r="C9">
        <f t="shared" si="0"/>
        <v>126</v>
      </c>
    </row>
    <row r="10" spans="1:10" x14ac:dyDescent="0.25">
      <c r="A10" t="s">
        <v>17</v>
      </c>
      <c r="C10" t="str">
        <f t="shared" si="0"/>
        <v>87 Miles</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8BF4B-337A-42CD-9DB0-BBBAF608AC16}">
  <dimension ref="A1:G26"/>
  <sheetViews>
    <sheetView workbookViewId="0"/>
  </sheetViews>
  <sheetFormatPr defaultRowHeight="15" x14ac:dyDescent="0.25"/>
  <cols>
    <col min="1" max="1" width="17" customWidth="1"/>
  </cols>
  <sheetData>
    <row r="1" spans="1:7" s="9" customFormat="1" ht="30" customHeight="1" x14ac:dyDescent="0.25">
      <c r="A1" s="12" t="s">
        <v>139</v>
      </c>
      <c r="B1" s="12"/>
      <c r="C1" s="12"/>
      <c r="D1" s="12"/>
      <c r="E1" s="12"/>
      <c r="F1" s="12"/>
      <c r="G1" s="12"/>
    </row>
    <row r="2" spans="1:7" s="9" customFormat="1" ht="30" customHeight="1" x14ac:dyDescent="0.25">
      <c r="A2" s="13" t="s">
        <v>95</v>
      </c>
      <c r="B2" s="12"/>
      <c r="C2" s="12"/>
      <c r="D2" s="12"/>
      <c r="E2" s="12"/>
      <c r="F2" s="12"/>
      <c r="G2" s="12"/>
    </row>
    <row r="3" spans="1:7" x14ac:dyDescent="0.25">
      <c r="A3" t="s">
        <v>23</v>
      </c>
    </row>
    <row r="4" spans="1:7" x14ac:dyDescent="0.25">
      <c r="A4" t="s">
        <v>23</v>
      </c>
    </row>
    <row r="5" spans="1:7" x14ac:dyDescent="0.25">
      <c r="A5" t="s">
        <v>23</v>
      </c>
    </row>
    <row r="6" spans="1:7" x14ac:dyDescent="0.25">
      <c r="A6" t="s">
        <v>24</v>
      </c>
    </row>
    <row r="7" spans="1:7" x14ac:dyDescent="0.25">
      <c r="A7" t="s">
        <v>25</v>
      </c>
    </row>
    <row r="8" spans="1:7" x14ac:dyDescent="0.25">
      <c r="A8" t="s">
        <v>26</v>
      </c>
    </row>
    <row r="9" spans="1:7" x14ac:dyDescent="0.25">
      <c r="A9" t="s">
        <v>26</v>
      </c>
    </row>
    <row r="10" spans="1:7" x14ac:dyDescent="0.25">
      <c r="A10" t="s">
        <v>26</v>
      </c>
    </row>
    <row r="11" spans="1:7" x14ac:dyDescent="0.25">
      <c r="A11" t="s">
        <v>27</v>
      </c>
    </row>
    <row r="12" spans="1:7" x14ac:dyDescent="0.25">
      <c r="A12" t="s">
        <v>27</v>
      </c>
    </row>
    <row r="13" spans="1:7" x14ac:dyDescent="0.25">
      <c r="A13" t="s">
        <v>28</v>
      </c>
    </row>
    <row r="14" spans="1:7" x14ac:dyDescent="0.25">
      <c r="A14" t="s">
        <v>29</v>
      </c>
    </row>
    <row r="15" spans="1:7" x14ac:dyDescent="0.25">
      <c r="A15" t="s">
        <v>30</v>
      </c>
    </row>
    <row r="16" spans="1:7" x14ac:dyDescent="0.25">
      <c r="A16" t="s">
        <v>31</v>
      </c>
    </row>
    <row r="18" spans="1:1" x14ac:dyDescent="0.25">
      <c r="A18" t="str" cm="1">
        <f t="array" ref="A18:A26">_xlfn.UNIQUE(A3:A16)</f>
        <v>Project ID 1</v>
      </c>
    </row>
    <row r="19" spans="1:1" x14ac:dyDescent="0.25">
      <c r="A19" t="str">
        <v>Project ID 2</v>
      </c>
    </row>
    <row r="20" spans="1:1" x14ac:dyDescent="0.25">
      <c r="A20" t="str">
        <v>Project ID 23</v>
      </c>
    </row>
    <row r="21" spans="1:1" x14ac:dyDescent="0.25">
      <c r="A21" t="str">
        <v>Project ID 28</v>
      </c>
    </row>
    <row r="22" spans="1:1" x14ac:dyDescent="0.25">
      <c r="A22" t="str">
        <v>Project ID 36</v>
      </c>
    </row>
    <row r="23" spans="1:1" x14ac:dyDescent="0.25">
      <c r="A23" t="str">
        <v>Project ID 42</v>
      </c>
    </row>
    <row r="24" spans="1:1" x14ac:dyDescent="0.25">
      <c r="A24" t="str">
        <v>Project ID 43</v>
      </c>
    </row>
    <row r="25" spans="1:1" x14ac:dyDescent="0.25">
      <c r="A25" t="str">
        <v>Project ID 46</v>
      </c>
    </row>
    <row r="26" spans="1:1" x14ac:dyDescent="0.25">
      <c r="A26" t="str">
        <v>Project ID 51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2DE54-A9B8-461A-948B-7A4E2D126951}">
  <dimension ref="A1:E16"/>
  <sheetViews>
    <sheetView workbookViewId="0"/>
  </sheetViews>
  <sheetFormatPr defaultRowHeight="15" x14ac:dyDescent="0.25"/>
  <cols>
    <col min="1" max="1" width="12" bestFit="1" customWidth="1"/>
  </cols>
  <sheetData>
    <row r="1" spans="1:5" s="9" customFormat="1" ht="30" customHeight="1" x14ac:dyDescent="0.25">
      <c r="A1" s="12" t="s">
        <v>138</v>
      </c>
      <c r="B1" s="12"/>
      <c r="C1" s="12"/>
      <c r="D1" s="12"/>
      <c r="E1" s="12"/>
    </row>
    <row r="2" spans="1:5" s="9" customFormat="1" ht="30" customHeight="1" x14ac:dyDescent="0.25">
      <c r="A2" s="13" t="s">
        <v>96</v>
      </c>
      <c r="B2" s="12"/>
      <c r="C2" s="12"/>
      <c r="D2" s="12"/>
      <c r="E2" s="12"/>
    </row>
    <row r="3" spans="1:5" x14ac:dyDescent="0.25">
      <c r="A3" t="s">
        <v>32</v>
      </c>
      <c r="C3" t="str">
        <f>RIGHT(A3,LEN(A3)-FIND(" ",A3))</f>
        <v>1</v>
      </c>
    </row>
    <row r="4" spans="1:5" x14ac:dyDescent="0.25">
      <c r="A4" t="s">
        <v>32</v>
      </c>
      <c r="C4" t="str">
        <f t="shared" ref="C4:C16" si="0">RIGHT(A4,LEN(A4)-FIND(" ",A4))</f>
        <v>1</v>
      </c>
    </row>
    <row r="5" spans="1:5" x14ac:dyDescent="0.25">
      <c r="A5" t="s">
        <v>32</v>
      </c>
      <c r="C5" t="str">
        <f t="shared" si="0"/>
        <v>1</v>
      </c>
    </row>
    <row r="6" spans="1:5" x14ac:dyDescent="0.25">
      <c r="A6" t="s">
        <v>33</v>
      </c>
      <c r="C6" t="str">
        <f t="shared" si="0"/>
        <v>2</v>
      </c>
    </row>
    <row r="7" spans="1:5" x14ac:dyDescent="0.25">
      <c r="A7" t="s">
        <v>34</v>
      </c>
      <c r="C7" t="str">
        <f t="shared" si="0"/>
        <v>23</v>
      </c>
    </row>
    <row r="8" spans="1:5" x14ac:dyDescent="0.25">
      <c r="A8" t="s">
        <v>35</v>
      </c>
      <c r="C8" t="str">
        <f t="shared" si="0"/>
        <v>28</v>
      </c>
    </row>
    <row r="9" spans="1:5" x14ac:dyDescent="0.25">
      <c r="A9" t="s">
        <v>35</v>
      </c>
      <c r="C9" t="str">
        <f t="shared" si="0"/>
        <v>28</v>
      </c>
    </row>
    <row r="10" spans="1:5" x14ac:dyDescent="0.25">
      <c r="A10" t="s">
        <v>35</v>
      </c>
      <c r="C10" t="str">
        <f t="shared" si="0"/>
        <v>28</v>
      </c>
    </row>
    <row r="11" spans="1:5" x14ac:dyDescent="0.25">
      <c r="A11" t="s">
        <v>36</v>
      </c>
      <c r="C11" t="str">
        <f t="shared" si="0"/>
        <v>36</v>
      </c>
    </row>
    <row r="12" spans="1:5" x14ac:dyDescent="0.25">
      <c r="A12" t="s">
        <v>36</v>
      </c>
      <c r="C12" t="str">
        <f t="shared" si="0"/>
        <v>36</v>
      </c>
    </row>
    <row r="13" spans="1:5" x14ac:dyDescent="0.25">
      <c r="A13" t="s">
        <v>37</v>
      </c>
      <c r="C13" t="str">
        <f t="shared" si="0"/>
        <v>42</v>
      </c>
    </row>
    <row r="14" spans="1:5" x14ac:dyDescent="0.25">
      <c r="A14" t="s">
        <v>38</v>
      </c>
      <c r="C14" t="str">
        <f t="shared" si="0"/>
        <v>43</v>
      </c>
    </row>
    <row r="15" spans="1:5" x14ac:dyDescent="0.25">
      <c r="A15" t="s">
        <v>39</v>
      </c>
      <c r="C15" t="str">
        <f t="shared" si="0"/>
        <v>46</v>
      </c>
    </row>
    <row r="16" spans="1:5" x14ac:dyDescent="0.25">
      <c r="A16" t="s">
        <v>40</v>
      </c>
      <c r="C16" t="str">
        <f t="shared" si="0"/>
        <v>51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59868-E531-436A-8BC1-16B9CD64EB2B}">
  <dimension ref="A1:I9"/>
  <sheetViews>
    <sheetView workbookViewId="0"/>
  </sheetViews>
  <sheetFormatPr defaultRowHeight="15" x14ac:dyDescent="0.25"/>
  <cols>
    <col min="1" max="1" width="10.7109375" bestFit="1" customWidth="1"/>
    <col min="2" max="2" width="13.140625" customWidth="1"/>
    <col min="3" max="3" width="9.140625" style="3"/>
    <col min="4" max="4" width="26.42578125" style="3" customWidth="1"/>
    <col min="5" max="5" width="26.85546875" style="3" customWidth="1"/>
    <col min="6" max="6" width="38.140625" style="3" customWidth="1"/>
    <col min="7" max="7" width="39" style="3" customWidth="1"/>
    <col min="8" max="8" width="24.140625" style="3" customWidth="1"/>
    <col min="9" max="9" width="19.42578125" style="3" customWidth="1"/>
  </cols>
  <sheetData>
    <row r="1" spans="1:9" s="9" customFormat="1" ht="28.9" customHeight="1" x14ac:dyDescent="0.25">
      <c r="A1" s="12" t="s">
        <v>137</v>
      </c>
      <c r="B1" s="12"/>
      <c r="C1" s="14"/>
      <c r="D1" s="14"/>
      <c r="E1" s="14"/>
      <c r="F1" s="14"/>
      <c r="G1" s="14"/>
      <c r="H1" s="14"/>
      <c r="I1" s="14"/>
    </row>
    <row r="2" spans="1:9" s="9" customFormat="1" ht="28.9" customHeight="1" x14ac:dyDescent="0.25">
      <c r="A2" s="13" t="s">
        <v>97</v>
      </c>
      <c r="B2" s="12"/>
      <c r="C2" s="14"/>
      <c r="D2" s="14"/>
      <c r="E2" s="14"/>
      <c r="F2" s="14"/>
      <c r="G2" s="14"/>
      <c r="H2" s="14"/>
      <c r="I2" s="14"/>
    </row>
    <row r="3" spans="1:9" x14ac:dyDescent="0.25">
      <c r="A3" t="s">
        <v>41</v>
      </c>
      <c r="B3" t="s">
        <v>42</v>
      </c>
      <c r="C3" s="3" t="s">
        <v>43</v>
      </c>
      <c r="D3" s="3" t="s">
        <v>49</v>
      </c>
      <c r="E3" s="3" t="s">
        <v>48</v>
      </c>
      <c r="F3" s="3" t="s">
        <v>47</v>
      </c>
      <c r="G3" s="3" t="s">
        <v>46</v>
      </c>
      <c r="H3" s="3" t="s">
        <v>45</v>
      </c>
      <c r="I3" s="3" t="s">
        <v>44</v>
      </c>
    </row>
    <row r="4" spans="1:9" x14ac:dyDescent="0.25">
      <c r="A4" s="2">
        <v>37653</v>
      </c>
      <c r="B4" s="2">
        <v>38403</v>
      </c>
      <c r="C4" s="3" t="str">
        <f t="shared" ref="C4:C9" si="0">TEXT((DATEDIF(A4,B4,"M")+1),"#")</f>
        <v>25</v>
      </c>
      <c r="D4" s="3">
        <f>MONTH(A4)</f>
        <v>2</v>
      </c>
      <c r="E4" s="3">
        <f>MONTH(B4)</f>
        <v>2</v>
      </c>
      <c r="F4" s="4" t="str">
        <f>TEXT(A4,"MMMM")</f>
        <v>February</v>
      </c>
      <c r="G4" s="3" t="str">
        <f>TEXT(B4,"mmm")</f>
        <v>Feb</v>
      </c>
      <c r="H4" s="3">
        <f>YEAR(A4)</f>
        <v>2003</v>
      </c>
      <c r="I4" s="3">
        <f>YEAR(B4)</f>
        <v>2005</v>
      </c>
    </row>
    <row r="5" spans="1:9" x14ac:dyDescent="0.25">
      <c r="A5" s="2">
        <v>44927</v>
      </c>
      <c r="B5" s="2">
        <v>45080</v>
      </c>
      <c r="C5" s="3" t="str">
        <f t="shared" si="0"/>
        <v>6</v>
      </c>
      <c r="D5" s="3">
        <f t="shared" ref="D5:D9" si="1">MONTH(A5)</f>
        <v>1</v>
      </c>
      <c r="E5" s="3">
        <f t="shared" ref="E5:E9" si="2">MONTH(B5)</f>
        <v>6</v>
      </c>
      <c r="F5" s="4" t="str">
        <f t="shared" ref="F5:F9" si="3">TEXT(A5,"MMMM")</f>
        <v>January</v>
      </c>
      <c r="G5" s="3" t="str">
        <f t="shared" ref="G5:G9" si="4">TEXT(B5,"mmm")</f>
        <v>Jun</v>
      </c>
      <c r="H5" s="3">
        <f t="shared" ref="H5:H9" si="5">YEAR(A5)</f>
        <v>2023</v>
      </c>
      <c r="I5" s="3">
        <f t="shared" ref="I5:I9" si="6">YEAR(B5)</f>
        <v>2023</v>
      </c>
    </row>
    <row r="6" spans="1:9" x14ac:dyDescent="0.25">
      <c r="A6" s="2">
        <v>44987</v>
      </c>
      <c r="B6" s="2">
        <v>46176</v>
      </c>
      <c r="C6" s="3" t="str">
        <f t="shared" si="0"/>
        <v>40</v>
      </c>
      <c r="D6" s="3">
        <f t="shared" si="1"/>
        <v>3</v>
      </c>
      <c r="E6" s="3">
        <f t="shared" si="2"/>
        <v>6</v>
      </c>
      <c r="F6" s="4" t="str">
        <f t="shared" si="3"/>
        <v>March</v>
      </c>
      <c r="G6" s="3" t="str">
        <f t="shared" si="4"/>
        <v>Jun</v>
      </c>
      <c r="H6" s="3">
        <f t="shared" si="5"/>
        <v>2023</v>
      </c>
      <c r="I6" s="3">
        <f t="shared" si="6"/>
        <v>2026</v>
      </c>
    </row>
    <row r="7" spans="1:9" x14ac:dyDescent="0.25">
      <c r="A7" s="2">
        <v>45037</v>
      </c>
      <c r="B7" s="2">
        <v>45142</v>
      </c>
      <c r="C7" s="3" t="str">
        <f t="shared" si="0"/>
        <v>4</v>
      </c>
      <c r="D7" s="3">
        <f t="shared" si="1"/>
        <v>4</v>
      </c>
      <c r="E7" s="3">
        <f t="shared" si="2"/>
        <v>8</v>
      </c>
      <c r="F7" s="4" t="str">
        <f t="shared" si="3"/>
        <v>April</v>
      </c>
      <c r="G7" s="3" t="str">
        <f t="shared" si="4"/>
        <v>Aug</v>
      </c>
      <c r="H7" s="3">
        <f t="shared" si="5"/>
        <v>2023</v>
      </c>
      <c r="I7" s="3">
        <f t="shared" si="6"/>
        <v>2023</v>
      </c>
    </row>
    <row r="8" spans="1:9" x14ac:dyDescent="0.25">
      <c r="A8" s="2">
        <v>44987</v>
      </c>
      <c r="B8" s="2">
        <v>46144</v>
      </c>
      <c r="C8" s="3" t="str">
        <f t="shared" si="0"/>
        <v>39</v>
      </c>
      <c r="D8" s="3">
        <f t="shared" si="1"/>
        <v>3</v>
      </c>
      <c r="E8" s="3">
        <f t="shared" si="2"/>
        <v>5</v>
      </c>
      <c r="F8" s="3" t="str">
        <f t="shared" si="3"/>
        <v>March</v>
      </c>
      <c r="G8" s="3" t="str">
        <f t="shared" si="4"/>
        <v>May</v>
      </c>
      <c r="H8" s="3">
        <f t="shared" si="5"/>
        <v>2023</v>
      </c>
      <c r="I8" s="3">
        <f t="shared" si="6"/>
        <v>2026</v>
      </c>
    </row>
    <row r="9" spans="1:9" x14ac:dyDescent="0.25">
      <c r="A9" s="2">
        <v>45086</v>
      </c>
      <c r="B9" s="2">
        <v>45951</v>
      </c>
      <c r="C9" s="3" t="str">
        <f t="shared" si="0"/>
        <v>29</v>
      </c>
      <c r="D9" s="3">
        <f t="shared" si="1"/>
        <v>6</v>
      </c>
      <c r="E9" s="3">
        <f t="shared" si="2"/>
        <v>10</v>
      </c>
      <c r="F9" s="3" t="str">
        <f t="shared" si="3"/>
        <v>June</v>
      </c>
      <c r="G9" s="3" t="str">
        <f t="shared" si="4"/>
        <v>Oct</v>
      </c>
      <c r="H9" s="3">
        <f t="shared" si="5"/>
        <v>2023</v>
      </c>
      <c r="I9" s="3">
        <f t="shared" si="6"/>
        <v>2025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Sheet1</vt:lpstr>
      <vt:lpstr>Excel-1</vt:lpstr>
      <vt:lpstr>Excel-2</vt:lpstr>
      <vt:lpstr>Excel-3</vt:lpstr>
      <vt:lpstr>Excel-4</vt:lpstr>
      <vt:lpstr>Excel-5</vt:lpstr>
      <vt:lpstr>Excel-6</vt:lpstr>
      <vt:lpstr>Excel-7</vt:lpstr>
      <vt:lpstr>Excel-8</vt:lpstr>
      <vt:lpstr>Excel-9</vt:lpstr>
      <vt:lpstr>Excel-10</vt:lpstr>
      <vt:lpstr>Excel-11</vt:lpstr>
      <vt:lpstr>Excel-12</vt:lpstr>
      <vt:lpstr>Excel-13</vt:lpstr>
      <vt:lpstr>Excel-14</vt:lpstr>
      <vt:lpstr>Excel-15</vt:lpstr>
      <vt:lpstr>Excel-16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mcskimming</dc:creator>
  <cp:lastModifiedBy>brian mcskimming</cp:lastModifiedBy>
  <dcterms:created xsi:type="dcterms:W3CDTF">2023-04-03T06:01:49Z</dcterms:created>
  <dcterms:modified xsi:type="dcterms:W3CDTF">2024-03-07T23:54:22Z</dcterms:modified>
</cp:coreProperties>
</file>